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44-Sunflower" sheetId="1" r:id="rId1"/>
    <sheet name="45-Sunflower" sheetId="2" r:id="rId2"/>
  </sheets>
  <externalReferences>
    <externalReference r:id="rId3"/>
  </externalReferences>
  <definedNames>
    <definedName name="CashCost">#REF!</definedName>
    <definedName name="CashCostRange">#REF!</definedName>
    <definedName name="CashFlow">#REF!</definedName>
    <definedName name="cit">#REF!</definedName>
    <definedName name="Cost">#REF!</definedName>
    <definedName name="CostRange">#REF!</definedName>
    <definedName name="CropInsTable">#REF!</definedName>
    <definedName name="FlowRange">#REF!</definedName>
    <definedName name="ImpDepLookup">[1]Operations!$AE$2:$AH$11</definedName>
    <definedName name="_xlnm.Print_Area" localSheetId="0">'44-Sunflower'!$A$2:$L$73</definedName>
    <definedName name="_xlnm.Print_Area" localSheetId="1">'45-Sunflower'!$A$2:$L$73</definedName>
    <definedName name="Profit">#REF!</definedName>
    <definedName name="ProfitRange">#REF!</definedName>
    <definedName name="PwrDepreciation">[1]!Table1[[Machine]:[ C3 ]]</definedName>
    <definedName name="RETable">[1]!Table9[#All]</definedName>
    <definedName name="ScoutingTable">#REF!</definedName>
  </definedNames>
  <calcPr calcId="145621" iterate="1" iterateCount="1000"/>
</workbook>
</file>

<file path=xl/calcChain.xml><?xml version="1.0" encoding="utf-8"?>
<calcChain xmlns="http://schemas.openxmlformats.org/spreadsheetml/2006/main">
  <c r="C226" i="2" l="1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F133" i="2"/>
  <c r="C133" i="2"/>
  <c r="B133" i="2"/>
  <c r="F132" i="2"/>
  <c r="C132" i="2"/>
  <c r="B132" i="2"/>
  <c r="F131" i="2"/>
  <c r="C131" i="2"/>
  <c r="B131" i="2"/>
  <c r="F130" i="2"/>
  <c r="C130" i="2"/>
  <c r="B130" i="2"/>
  <c r="F129" i="2"/>
  <c r="C129" i="2"/>
  <c r="B129" i="2"/>
  <c r="F128" i="2"/>
  <c r="C128" i="2"/>
  <c r="B128" i="2"/>
  <c r="F127" i="2"/>
  <c r="C127" i="2"/>
  <c r="B127" i="2"/>
  <c r="F126" i="2"/>
  <c r="C126" i="2"/>
  <c r="B126" i="2"/>
  <c r="F125" i="2"/>
  <c r="C125" i="2"/>
  <c r="B125" i="2"/>
  <c r="F124" i="2"/>
  <c r="C124" i="2"/>
  <c r="B124" i="2"/>
  <c r="F123" i="2"/>
  <c r="C123" i="2"/>
  <c r="B123" i="2"/>
  <c r="F122" i="2"/>
  <c r="C122" i="2"/>
  <c r="B122" i="2"/>
  <c r="F121" i="2"/>
  <c r="C121" i="2"/>
  <c r="B121" i="2"/>
  <c r="F120" i="2"/>
  <c r="C120" i="2"/>
  <c r="B120" i="2"/>
  <c r="F119" i="2"/>
  <c r="C119" i="2"/>
  <c r="B119" i="2"/>
  <c r="F118" i="2"/>
  <c r="C118" i="2"/>
  <c r="B118" i="2"/>
  <c r="F117" i="2"/>
  <c r="C117" i="2"/>
  <c r="B117" i="2"/>
  <c r="F116" i="2"/>
  <c r="C116" i="2"/>
  <c r="B116" i="2"/>
  <c r="F115" i="2"/>
  <c r="C115" i="2"/>
  <c r="B115" i="2"/>
  <c r="F114" i="2"/>
  <c r="C114" i="2"/>
  <c r="B114" i="2"/>
  <c r="F113" i="2"/>
  <c r="C113" i="2"/>
  <c r="B113" i="2"/>
  <c r="F112" i="2"/>
  <c r="C112" i="2"/>
  <c r="B112" i="2"/>
  <c r="F111" i="2"/>
  <c r="C111" i="2"/>
  <c r="B111" i="2"/>
  <c r="F110" i="2"/>
  <c r="C110" i="2"/>
  <c r="B110" i="2"/>
  <c r="F109" i="2"/>
  <c r="C109" i="2"/>
  <c r="B109" i="2"/>
  <c r="F108" i="2"/>
  <c r="C108" i="2"/>
  <c r="B108" i="2"/>
  <c r="B73" i="2"/>
  <c r="B72" i="2"/>
  <c r="I69" i="2"/>
  <c r="F69" i="2"/>
  <c r="K69" i="2" s="1"/>
  <c r="I68" i="2"/>
  <c r="F68" i="2"/>
  <c r="K68" i="2" s="1"/>
  <c r="K67" i="2"/>
  <c r="I64" i="2"/>
  <c r="H64" i="2"/>
  <c r="K59" i="2"/>
  <c r="J59" i="2"/>
  <c r="I59" i="2"/>
  <c r="C59" i="2"/>
  <c r="K58" i="2"/>
  <c r="J58" i="2"/>
  <c r="I58" i="2"/>
  <c r="C58" i="2"/>
  <c r="K57" i="2"/>
  <c r="J57" i="2"/>
  <c r="I57" i="2"/>
  <c r="C57" i="2"/>
  <c r="K56" i="2"/>
  <c r="J56" i="2"/>
  <c r="I56" i="2"/>
  <c r="C56" i="2"/>
  <c r="K55" i="2"/>
  <c r="J55" i="2"/>
  <c r="I55" i="2"/>
  <c r="C55" i="2"/>
  <c r="K54" i="2"/>
  <c r="J54" i="2"/>
  <c r="I54" i="2"/>
  <c r="C54" i="2"/>
  <c r="K53" i="2"/>
  <c r="J53" i="2"/>
  <c r="I53" i="2"/>
  <c r="C53" i="2"/>
  <c r="K52" i="2"/>
  <c r="J52" i="2"/>
  <c r="I52" i="2"/>
  <c r="C52" i="2"/>
  <c r="K51" i="2"/>
  <c r="J51" i="2"/>
  <c r="I51" i="2"/>
  <c r="C51" i="2"/>
  <c r="K50" i="2"/>
  <c r="J50" i="2"/>
  <c r="I50" i="2"/>
  <c r="H50" i="2"/>
  <c r="C50" i="2"/>
  <c r="J49" i="2"/>
  <c r="K49" i="2" s="1"/>
  <c r="I49" i="2"/>
  <c r="C49" i="2"/>
  <c r="J48" i="2"/>
  <c r="K48" i="2" s="1"/>
  <c r="I48" i="2"/>
  <c r="C48" i="2"/>
  <c r="J47" i="2"/>
  <c r="K47" i="2" s="1"/>
  <c r="I47" i="2"/>
  <c r="C47" i="2"/>
  <c r="J46" i="2"/>
  <c r="K46" i="2" s="1"/>
  <c r="I46" i="2"/>
  <c r="C46" i="2"/>
  <c r="J45" i="2"/>
  <c r="K45" i="2" s="1"/>
  <c r="I45" i="2"/>
  <c r="C45" i="2"/>
  <c r="J44" i="2"/>
  <c r="K44" i="2" s="1"/>
  <c r="I44" i="2"/>
  <c r="C44" i="2"/>
  <c r="J43" i="2"/>
  <c r="K43" i="2" s="1"/>
  <c r="I43" i="2"/>
  <c r="C43" i="2"/>
  <c r="J42" i="2"/>
  <c r="K42" i="2" s="1"/>
  <c r="I42" i="2"/>
  <c r="C42" i="2"/>
  <c r="J41" i="2"/>
  <c r="K41" i="2" s="1"/>
  <c r="I41" i="2"/>
  <c r="C41" i="2"/>
  <c r="J40" i="2"/>
  <c r="K40" i="2" s="1"/>
  <c r="I40" i="2"/>
  <c r="C40" i="2"/>
  <c r="J39" i="2"/>
  <c r="K39" i="2" s="1"/>
  <c r="I39" i="2"/>
  <c r="C39" i="2"/>
  <c r="J38" i="2"/>
  <c r="K38" i="2" s="1"/>
  <c r="I38" i="2"/>
  <c r="C38" i="2"/>
  <c r="J37" i="2"/>
  <c r="K37" i="2" s="1"/>
  <c r="I37" i="2"/>
  <c r="C37" i="2"/>
  <c r="J36" i="2"/>
  <c r="K36" i="2" s="1"/>
  <c r="I36" i="2"/>
  <c r="C36" i="2"/>
  <c r="J35" i="2"/>
  <c r="K35" i="2" s="1"/>
  <c r="I35" i="2"/>
  <c r="C35" i="2"/>
  <c r="J29" i="2"/>
  <c r="I29" i="2"/>
  <c r="H29" i="2"/>
  <c r="G29" i="2"/>
  <c r="K29" i="2" s="1"/>
  <c r="F29" i="2"/>
  <c r="E29" i="2"/>
  <c r="J28" i="2"/>
  <c r="I28" i="2"/>
  <c r="H28" i="2"/>
  <c r="G28" i="2"/>
  <c r="F28" i="2"/>
  <c r="K28" i="2" s="1"/>
  <c r="E28" i="2"/>
  <c r="J27" i="2"/>
  <c r="I27" i="2"/>
  <c r="H27" i="2"/>
  <c r="G27" i="2"/>
  <c r="F27" i="2"/>
  <c r="E27" i="2"/>
  <c r="K27" i="2" s="1"/>
  <c r="J26" i="2"/>
  <c r="I26" i="2"/>
  <c r="H26" i="2"/>
  <c r="G26" i="2"/>
  <c r="F26" i="2"/>
  <c r="E26" i="2"/>
  <c r="K26" i="2" s="1"/>
  <c r="J25" i="2"/>
  <c r="I25" i="2"/>
  <c r="H25" i="2"/>
  <c r="G25" i="2"/>
  <c r="K25" i="2" s="1"/>
  <c r="F25" i="2"/>
  <c r="E25" i="2"/>
  <c r="J24" i="2"/>
  <c r="I24" i="2"/>
  <c r="H24" i="2"/>
  <c r="G24" i="2"/>
  <c r="F24" i="2"/>
  <c r="K24" i="2" s="1"/>
  <c r="E24" i="2"/>
  <c r="J23" i="2"/>
  <c r="I23" i="2"/>
  <c r="H23" i="2"/>
  <c r="G23" i="2"/>
  <c r="F23" i="2"/>
  <c r="E23" i="2"/>
  <c r="K23" i="2" s="1"/>
  <c r="J22" i="2"/>
  <c r="I22" i="2"/>
  <c r="H22" i="2"/>
  <c r="G22" i="2"/>
  <c r="F22" i="2"/>
  <c r="E22" i="2"/>
  <c r="K22" i="2" s="1"/>
  <c r="J21" i="2"/>
  <c r="I21" i="2"/>
  <c r="H21" i="2"/>
  <c r="G21" i="2"/>
  <c r="K21" i="2" s="1"/>
  <c r="F21" i="2"/>
  <c r="E21" i="2"/>
  <c r="J20" i="2"/>
  <c r="I20" i="2"/>
  <c r="H20" i="2"/>
  <c r="G20" i="2"/>
  <c r="F20" i="2"/>
  <c r="K20" i="2" s="1"/>
  <c r="E20" i="2"/>
  <c r="J19" i="2"/>
  <c r="I19" i="2"/>
  <c r="H19" i="2"/>
  <c r="G19" i="2"/>
  <c r="F19" i="2"/>
  <c r="E19" i="2"/>
  <c r="K19" i="2" s="1"/>
  <c r="J18" i="2"/>
  <c r="I18" i="2"/>
  <c r="H18" i="2"/>
  <c r="G18" i="2"/>
  <c r="F18" i="2"/>
  <c r="E18" i="2"/>
  <c r="K18" i="2" s="1"/>
  <c r="K17" i="2"/>
  <c r="J17" i="2"/>
  <c r="I17" i="2"/>
  <c r="H17" i="2"/>
  <c r="G17" i="2"/>
  <c r="F17" i="2"/>
  <c r="E17" i="2"/>
  <c r="J16" i="2"/>
  <c r="I16" i="2"/>
  <c r="H16" i="2"/>
  <c r="G16" i="2"/>
  <c r="F16" i="2"/>
  <c r="K16" i="2" s="1"/>
  <c r="E16" i="2"/>
  <c r="K15" i="2"/>
  <c r="J15" i="2"/>
  <c r="I15" i="2"/>
  <c r="H15" i="2"/>
  <c r="G15" i="2"/>
  <c r="F15" i="2"/>
  <c r="E15" i="2"/>
  <c r="J14" i="2"/>
  <c r="I14" i="2"/>
  <c r="H14" i="2"/>
  <c r="G14" i="2"/>
  <c r="F14" i="2"/>
  <c r="E14" i="2"/>
  <c r="K14" i="2" s="1"/>
  <c r="J13" i="2"/>
  <c r="I13" i="2"/>
  <c r="H13" i="2"/>
  <c r="G13" i="2"/>
  <c r="K13" i="2" s="1"/>
  <c r="F13" i="2"/>
  <c r="E13" i="2"/>
  <c r="J12" i="2"/>
  <c r="I12" i="2"/>
  <c r="H12" i="2"/>
  <c r="G12" i="2"/>
  <c r="F12" i="2"/>
  <c r="K12" i="2" s="1"/>
  <c r="E12" i="2"/>
  <c r="J11" i="2"/>
  <c r="I11" i="2"/>
  <c r="H11" i="2"/>
  <c r="G11" i="2"/>
  <c r="F11" i="2"/>
  <c r="E11" i="2"/>
  <c r="K11" i="2" s="1"/>
  <c r="J10" i="2"/>
  <c r="J31" i="2" s="1"/>
  <c r="I10" i="2"/>
  <c r="I31" i="2" s="1"/>
  <c r="H10" i="2"/>
  <c r="H31" i="2" s="1"/>
  <c r="G10" i="2"/>
  <c r="G31" i="2" s="1"/>
  <c r="F10" i="2"/>
  <c r="F31" i="2" s="1"/>
  <c r="E10" i="2"/>
  <c r="K10" i="2" s="1"/>
  <c r="F8" i="2"/>
  <c r="E8" i="2"/>
  <c r="A6" i="2"/>
  <c r="A5" i="2"/>
  <c r="O4" i="2"/>
  <c r="I3" i="2"/>
  <c r="K2" i="2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F133" i="1"/>
  <c r="C133" i="1"/>
  <c r="B133" i="1"/>
  <c r="F132" i="1"/>
  <c r="C132" i="1"/>
  <c r="B132" i="1"/>
  <c r="F131" i="1"/>
  <c r="C131" i="1"/>
  <c r="B131" i="1"/>
  <c r="F130" i="1"/>
  <c r="C130" i="1"/>
  <c r="B130" i="1"/>
  <c r="F129" i="1"/>
  <c r="C129" i="1"/>
  <c r="B129" i="1"/>
  <c r="F128" i="1"/>
  <c r="C128" i="1"/>
  <c r="B128" i="1"/>
  <c r="F127" i="1"/>
  <c r="C127" i="1"/>
  <c r="B127" i="1"/>
  <c r="F126" i="1"/>
  <c r="C126" i="1"/>
  <c r="B126" i="1"/>
  <c r="F125" i="1"/>
  <c r="C125" i="1"/>
  <c r="B125" i="1"/>
  <c r="F124" i="1"/>
  <c r="C124" i="1"/>
  <c r="B124" i="1"/>
  <c r="F123" i="1"/>
  <c r="C123" i="1"/>
  <c r="B123" i="1"/>
  <c r="F122" i="1"/>
  <c r="C122" i="1"/>
  <c r="B122" i="1"/>
  <c r="F121" i="1"/>
  <c r="C121" i="1"/>
  <c r="B121" i="1"/>
  <c r="F120" i="1"/>
  <c r="C120" i="1"/>
  <c r="B120" i="1"/>
  <c r="F119" i="1"/>
  <c r="C119" i="1"/>
  <c r="B119" i="1"/>
  <c r="F118" i="1"/>
  <c r="C118" i="1"/>
  <c r="B118" i="1"/>
  <c r="F117" i="1"/>
  <c r="C117" i="1"/>
  <c r="B117" i="1"/>
  <c r="F116" i="1"/>
  <c r="C116" i="1"/>
  <c r="B116" i="1"/>
  <c r="F115" i="1"/>
  <c r="C115" i="1"/>
  <c r="B115" i="1"/>
  <c r="F114" i="1"/>
  <c r="C114" i="1"/>
  <c r="B114" i="1"/>
  <c r="F113" i="1"/>
  <c r="C113" i="1"/>
  <c r="B113" i="1"/>
  <c r="F112" i="1"/>
  <c r="C112" i="1"/>
  <c r="B112" i="1"/>
  <c r="F111" i="1"/>
  <c r="C111" i="1"/>
  <c r="B111" i="1"/>
  <c r="F110" i="1"/>
  <c r="C110" i="1"/>
  <c r="B110" i="1"/>
  <c r="F109" i="1"/>
  <c r="C109" i="1"/>
  <c r="B109" i="1"/>
  <c r="F108" i="1"/>
  <c r="C108" i="1"/>
  <c r="B108" i="1"/>
  <c r="B73" i="1"/>
  <c r="B72" i="1"/>
  <c r="K69" i="1"/>
  <c r="I69" i="1"/>
  <c r="F69" i="1"/>
  <c r="I68" i="1"/>
  <c r="K68" i="1" s="1"/>
  <c r="F68" i="1"/>
  <c r="K67" i="1"/>
  <c r="I64" i="1"/>
  <c r="H64" i="1"/>
  <c r="K59" i="1"/>
  <c r="J59" i="1"/>
  <c r="I59" i="1"/>
  <c r="C59" i="1"/>
  <c r="K58" i="1"/>
  <c r="J58" i="1"/>
  <c r="I58" i="1"/>
  <c r="C58" i="1"/>
  <c r="K57" i="1"/>
  <c r="J57" i="1"/>
  <c r="I57" i="1"/>
  <c r="C57" i="1"/>
  <c r="K56" i="1"/>
  <c r="J56" i="1"/>
  <c r="I56" i="1"/>
  <c r="C56" i="1"/>
  <c r="K55" i="1"/>
  <c r="J55" i="1"/>
  <c r="I55" i="1"/>
  <c r="C55" i="1"/>
  <c r="K54" i="1"/>
  <c r="J54" i="1"/>
  <c r="I54" i="1"/>
  <c r="C54" i="1"/>
  <c r="K53" i="1"/>
  <c r="J53" i="1"/>
  <c r="I53" i="1"/>
  <c r="C53" i="1"/>
  <c r="K52" i="1"/>
  <c r="J52" i="1"/>
  <c r="I52" i="1"/>
  <c r="C52" i="1"/>
  <c r="K51" i="1"/>
  <c r="J51" i="1"/>
  <c r="I51" i="1"/>
  <c r="C51" i="1"/>
  <c r="K50" i="1"/>
  <c r="J50" i="1"/>
  <c r="I50" i="1"/>
  <c r="C50" i="1"/>
  <c r="K49" i="1"/>
  <c r="J49" i="1"/>
  <c r="I49" i="1"/>
  <c r="C49" i="1"/>
  <c r="K48" i="1"/>
  <c r="J48" i="1"/>
  <c r="I48" i="1"/>
  <c r="C48" i="1"/>
  <c r="K47" i="1"/>
  <c r="J47" i="1"/>
  <c r="I47" i="1"/>
  <c r="C47" i="1"/>
  <c r="J46" i="1"/>
  <c r="I46" i="1"/>
  <c r="H46" i="1"/>
  <c r="K46" i="1" s="1"/>
  <c r="C46" i="1"/>
  <c r="J45" i="1"/>
  <c r="K45" i="1" s="1"/>
  <c r="I45" i="1"/>
  <c r="C45" i="1"/>
  <c r="J44" i="1"/>
  <c r="K44" i="1" s="1"/>
  <c r="I44" i="1"/>
  <c r="C44" i="1"/>
  <c r="J43" i="1"/>
  <c r="K43" i="1" s="1"/>
  <c r="I43" i="1"/>
  <c r="C43" i="1"/>
  <c r="J42" i="1"/>
  <c r="K42" i="1" s="1"/>
  <c r="I42" i="1"/>
  <c r="C42" i="1"/>
  <c r="J41" i="1"/>
  <c r="K41" i="1" s="1"/>
  <c r="I41" i="1"/>
  <c r="C41" i="1"/>
  <c r="J40" i="1"/>
  <c r="K40" i="1" s="1"/>
  <c r="I40" i="1"/>
  <c r="C40" i="1"/>
  <c r="J39" i="1"/>
  <c r="K39" i="1" s="1"/>
  <c r="I39" i="1"/>
  <c r="C39" i="1"/>
  <c r="J38" i="1"/>
  <c r="K38" i="1" s="1"/>
  <c r="I38" i="1"/>
  <c r="C38" i="1"/>
  <c r="J37" i="1"/>
  <c r="K37" i="1" s="1"/>
  <c r="I37" i="1"/>
  <c r="C37" i="1"/>
  <c r="J36" i="1"/>
  <c r="K36" i="1" s="1"/>
  <c r="I36" i="1"/>
  <c r="C36" i="1"/>
  <c r="J35" i="1"/>
  <c r="K35" i="1" s="1"/>
  <c r="I35" i="1"/>
  <c r="C35" i="1"/>
  <c r="J29" i="1"/>
  <c r="I29" i="1"/>
  <c r="H29" i="1"/>
  <c r="G29" i="1"/>
  <c r="F29" i="1"/>
  <c r="E29" i="1"/>
  <c r="K29" i="1" s="1"/>
  <c r="J28" i="1"/>
  <c r="I28" i="1"/>
  <c r="H28" i="1"/>
  <c r="G28" i="1"/>
  <c r="F28" i="1"/>
  <c r="E28" i="1"/>
  <c r="K28" i="1" s="1"/>
  <c r="J27" i="1"/>
  <c r="I27" i="1"/>
  <c r="H27" i="1"/>
  <c r="G27" i="1"/>
  <c r="K27" i="1" s="1"/>
  <c r="F27" i="1"/>
  <c r="E27" i="1"/>
  <c r="J26" i="1"/>
  <c r="I26" i="1"/>
  <c r="H26" i="1"/>
  <c r="G26" i="1"/>
  <c r="F26" i="1"/>
  <c r="K26" i="1" s="1"/>
  <c r="E26" i="1"/>
  <c r="J25" i="1"/>
  <c r="I25" i="1"/>
  <c r="H25" i="1"/>
  <c r="G25" i="1"/>
  <c r="F25" i="1"/>
  <c r="E25" i="1"/>
  <c r="K25" i="1" s="1"/>
  <c r="J24" i="1"/>
  <c r="I24" i="1"/>
  <c r="H24" i="1"/>
  <c r="G24" i="1"/>
  <c r="F24" i="1"/>
  <c r="E24" i="1"/>
  <c r="K24" i="1" s="1"/>
  <c r="J23" i="1"/>
  <c r="I23" i="1"/>
  <c r="H23" i="1"/>
  <c r="G23" i="1"/>
  <c r="K23" i="1" s="1"/>
  <c r="F23" i="1"/>
  <c r="E23" i="1"/>
  <c r="J22" i="1"/>
  <c r="I22" i="1"/>
  <c r="H22" i="1"/>
  <c r="G22" i="1"/>
  <c r="F22" i="1"/>
  <c r="K22" i="1" s="1"/>
  <c r="E22" i="1"/>
  <c r="J21" i="1"/>
  <c r="I21" i="1"/>
  <c r="H21" i="1"/>
  <c r="G21" i="1"/>
  <c r="F21" i="1"/>
  <c r="E21" i="1"/>
  <c r="K21" i="1" s="1"/>
  <c r="J20" i="1"/>
  <c r="I20" i="1"/>
  <c r="H20" i="1"/>
  <c r="G20" i="1"/>
  <c r="F20" i="1"/>
  <c r="E20" i="1"/>
  <c r="K20" i="1" s="1"/>
  <c r="J19" i="1"/>
  <c r="I19" i="1"/>
  <c r="H19" i="1"/>
  <c r="G19" i="1"/>
  <c r="K19" i="1" s="1"/>
  <c r="F19" i="1"/>
  <c r="E19" i="1"/>
  <c r="J18" i="1"/>
  <c r="I18" i="1"/>
  <c r="H18" i="1"/>
  <c r="G18" i="1"/>
  <c r="F18" i="1"/>
  <c r="K18" i="1" s="1"/>
  <c r="E18" i="1"/>
  <c r="J17" i="1"/>
  <c r="I17" i="1"/>
  <c r="H17" i="1"/>
  <c r="G17" i="1"/>
  <c r="F17" i="1"/>
  <c r="E17" i="1"/>
  <c r="K17" i="1" s="1"/>
  <c r="J16" i="1"/>
  <c r="I16" i="1"/>
  <c r="H16" i="1"/>
  <c r="G16" i="1"/>
  <c r="F16" i="1"/>
  <c r="E16" i="1"/>
  <c r="K16" i="1" s="1"/>
  <c r="K15" i="1"/>
  <c r="J15" i="1"/>
  <c r="I15" i="1"/>
  <c r="H15" i="1"/>
  <c r="G15" i="1"/>
  <c r="F15" i="1"/>
  <c r="E15" i="1"/>
  <c r="J14" i="1"/>
  <c r="I14" i="1"/>
  <c r="H14" i="1"/>
  <c r="G14" i="1"/>
  <c r="F14" i="1"/>
  <c r="K14" i="1" s="1"/>
  <c r="E14" i="1"/>
  <c r="J13" i="1"/>
  <c r="I13" i="1"/>
  <c r="H13" i="1"/>
  <c r="G13" i="1"/>
  <c r="F13" i="1"/>
  <c r="E13" i="1"/>
  <c r="K13" i="1" s="1"/>
  <c r="J12" i="1"/>
  <c r="I12" i="1"/>
  <c r="H12" i="1"/>
  <c r="G12" i="1"/>
  <c r="F12" i="1"/>
  <c r="E12" i="1"/>
  <c r="K12" i="1" s="1"/>
  <c r="J11" i="1"/>
  <c r="I11" i="1"/>
  <c r="H11" i="1"/>
  <c r="G11" i="1"/>
  <c r="K11" i="1" s="1"/>
  <c r="F11" i="1"/>
  <c r="E11" i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F8" i="1"/>
  <c r="E8" i="1"/>
  <c r="A6" i="1"/>
  <c r="A5" i="1"/>
  <c r="O4" i="1"/>
  <c r="I3" i="1"/>
  <c r="K2" i="1"/>
  <c r="K61" i="1" l="1"/>
  <c r="E64" i="1" s="1"/>
  <c r="K31" i="2"/>
  <c r="K61" i="2"/>
  <c r="E64" i="2" s="1"/>
  <c r="K10" i="1"/>
  <c r="K31" i="1" s="1"/>
  <c r="K63" i="1" s="1"/>
  <c r="E31" i="2"/>
  <c r="K64" i="2" l="1"/>
  <c r="K73" i="2" s="1"/>
  <c r="K63" i="2"/>
  <c r="K65" i="2" s="1"/>
  <c r="K70" i="2" s="1"/>
  <c r="K72" i="2" s="1"/>
  <c r="K65" i="1"/>
  <c r="K70" i="1" s="1"/>
  <c r="K72" i="1" s="1"/>
  <c r="K64" i="1"/>
  <c r="K73" i="1"/>
</calcChain>
</file>

<file path=xl/sharedStrings.xml><?xml version="1.0" encoding="utf-8"?>
<sst xmlns="http://schemas.openxmlformats.org/spreadsheetml/2006/main" count="130" uniqueCount="54">
  <si>
    <t>Budget 44. Sunflower</t>
  </si>
  <si>
    <t>Dryland</t>
  </si>
  <si>
    <t>Acre</t>
  </si>
  <si>
    <t>No-Till, Following Corn or Grain Sorghum</t>
  </si>
  <si>
    <t/>
  </si>
  <si>
    <t>ai</t>
  </si>
  <si>
    <t>cwt</t>
  </si>
  <si>
    <t>Field Operations</t>
  </si>
  <si>
    <t>Times or Qty</t>
  </si>
  <si>
    <t>Repairs</t>
  </si>
  <si>
    <t>Ownership</t>
  </si>
  <si>
    <t>Total</t>
  </si>
  <si>
    <t>Your Estimate</t>
  </si>
  <si>
    <t>Unit</t>
  </si>
  <si>
    <t>Power</t>
  </si>
  <si>
    <t>Imp.</t>
  </si>
  <si>
    <t>Spray</t>
  </si>
  <si>
    <t>Plant No-Till</t>
  </si>
  <si>
    <t>Combine Dryland Sunflowers</t>
  </si>
  <si>
    <t>Truck</t>
  </si>
  <si>
    <t>Custom</t>
  </si>
  <si>
    <t>Total for Field Operations</t>
  </si>
  <si>
    <t>Operation Index</t>
  </si>
  <si>
    <t>Percent Acres Applied</t>
  </si>
  <si>
    <t xml:space="preserve">Application </t>
  </si>
  <si>
    <t>Applied Price</t>
  </si>
  <si>
    <t>Materials &amp; Services</t>
  </si>
  <si>
    <t>Rate</t>
  </si>
  <si>
    <t xml:space="preserve">Total </t>
  </si>
  <si>
    <t>Glyphosate w/Surf</t>
  </si>
  <si>
    <t xml:space="preserve">21-0-0-26S   </t>
  </si>
  <si>
    <r>
      <t>Prowl 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</si>
  <si>
    <t>28-0-0</t>
  </si>
  <si>
    <t>Spartan 4F</t>
  </si>
  <si>
    <t>Sunflower</t>
  </si>
  <si>
    <t>*</t>
  </si>
  <si>
    <t>Aerial Spray</t>
  </si>
  <si>
    <t>Warrior II/Zeon</t>
  </si>
  <si>
    <t>Haul Grain (Sunflower)</t>
  </si>
  <si>
    <t>Total Materials &amp; Services</t>
  </si>
  <si>
    <t>*Insecticide for seed weevil and sunflower moth.</t>
  </si>
  <si>
    <t>Total listed costs for Field Operations and Materials &amp; Services</t>
  </si>
  <si>
    <t>Interest on Opns Capital</t>
  </si>
  <si>
    <t>cash expense @</t>
  </si>
  <si>
    <t>Total Operating and Use Related Ownership Costs</t>
  </si>
  <si>
    <r>
      <rPr>
        <b/>
        <sz val="10"/>
        <rFont val="Arial"/>
        <family val="2"/>
      </rPr>
      <t>Overhead</t>
    </r>
    <r>
      <rPr>
        <sz val="10"/>
        <rFont val="Arial"/>
        <family val="2"/>
      </rPr>
      <t xml:space="preserve">    (accounting, liability insurance, vehicle cost, office expense)</t>
    </r>
  </si>
  <si>
    <t>Real Estate Opportunity</t>
  </si>
  <si>
    <t>Dryland (Panhandle)</t>
  </si>
  <si>
    <t>per acre @</t>
  </si>
  <si>
    <t>Real Estate Taxes</t>
  </si>
  <si>
    <t>Total Cost per Acre Including Overhead</t>
  </si>
  <si>
    <t>Budget 45. Sunflower</t>
  </si>
  <si>
    <t>Ecofallow, after Wheat, 2 Crops in 3 Yr</t>
  </si>
  <si>
    <t>Landmaster 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</si>
</sst>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Protection="1">
      <protection locked="0"/>
    </xf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/>
    <xf numFmtId="0" fontId="0" fillId="0" borderId="2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3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0" fillId="0" borderId="1" xfId="0" applyFill="1" applyBorder="1"/>
    <xf numFmtId="0" fontId="7" fillId="0" borderId="0" xfId="0" applyFont="1" applyFill="1" applyAlignment="1">
      <alignment horizontal="right"/>
    </xf>
    <xf numFmtId="2" fontId="0" fillId="0" borderId="0" xfId="0" applyNumberFormat="1" applyFill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0" fontId="0" fillId="0" borderId="0" xfId="0" applyFill="1" applyBorder="1" applyAlignment="1">
      <alignment horizontal="center"/>
    </xf>
    <xf numFmtId="9" fontId="3" fillId="0" borderId="0" xfId="3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 applyProtection="1">
      <protection locked="0"/>
    </xf>
    <xf numFmtId="9" fontId="0" fillId="0" borderId="0" xfId="3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9" fontId="0" fillId="0" borderId="1" xfId="3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10" fillId="0" borderId="0" xfId="0" applyFont="1" applyFill="1"/>
    <xf numFmtId="0" fontId="0" fillId="0" borderId="0" xfId="0" applyFill="1" applyAlignment="1">
      <alignment horizontal="right"/>
    </xf>
    <xf numFmtId="44" fontId="3" fillId="0" borderId="0" xfId="2" applyFont="1" applyFill="1"/>
    <xf numFmtId="0" fontId="0" fillId="0" borderId="0" xfId="0" applyFill="1" applyAlignment="1">
      <alignment horizontal="center"/>
    </xf>
    <xf numFmtId="10" fontId="0" fillId="0" borderId="0" xfId="0" applyNumberFormat="1" applyFill="1"/>
    <xf numFmtId="43" fontId="0" fillId="0" borderId="0" xfId="0" applyNumberFormat="1" applyFill="1"/>
    <xf numFmtId="43" fontId="3" fillId="0" borderId="1" xfId="0" applyNumberFormat="1" applyFont="1" applyFill="1" applyBorder="1"/>
    <xf numFmtId="0" fontId="0" fillId="0" borderId="4" xfId="0" applyFill="1" applyBorder="1"/>
    <xf numFmtId="0" fontId="3" fillId="0" borderId="0" xfId="0" applyFont="1" applyFill="1" applyBorder="1" applyAlignment="1"/>
    <xf numFmtId="0" fontId="11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0" xfId="2" applyNumberFormat="1" applyFont="1" applyFill="1"/>
    <xf numFmtId="2" fontId="3" fillId="0" borderId="0" xfId="1" applyNumberFormat="1" applyFont="1" applyFill="1"/>
    <xf numFmtId="164" fontId="3" fillId="0" borderId="0" xfId="2" applyNumberFormat="1" applyFont="1" applyFill="1"/>
    <xf numFmtId="0" fontId="3" fillId="0" borderId="0" xfId="0" applyFont="1" applyFill="1" applyAlignment="1">
      <alignment horizontal="center"/>
    </xf>
    <xf numFmtId="10" fontId="3" fillId="0" borderId="0" xfId="0" applyNumberFormat="1" applyFont="1" applyFill="1"/>
    <xf numFmtId="2" fontId="3" fillId="0" borderId="1" xfId="1" applyNumberFormat="1" applyFont="1" applyFill="1" applyBorder="1"/>
    <xf numFmtId="2" fontId="3" fillId="0" borderId="0" xfId="0" applyNumberFormat="1" applyFont="1" applyFill="1"/>
    <xf numFmtId="0" fontId="3" fillId="0" borderId="2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asa1/AppData/Local/Temp/notes87944B/12-5-11%20Prepared%20for%20p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General Variables"/>
      <sheetName val="Power Units"/>
      <sheetName val="Operations"/>
      <sheetName val="Materials"/>
      <sheetName val="1-Alfalfa"/>
      <sheetName val="2-Alfalfa"/>
      <sheetName val="3-Alfalfa"/>
      <sheetName val="4-Alfalfa"/>
      <sheetName val="5-Alfalfa"/>
      <sheetName val="6-Alfalfa"/>
      <sheetName val="7-Alfalfa"/>
      <sheetName val="8-Corn"/>
      <sheetName val="9-Corn"/>
      <sheetName val="10-Corn"/>
      <sheetName val="11-Corn"/>
      <sheetName val="12-Corn"/>
      <sheetName val="13-Corn"/>
      <sheetName val="14-Corn"/>
      <sheetName val="15-Corn"/>
      <sheetName val="16-Corn"/>
      <sheetName val="17-Corn"/>
      <sheetName val="18-Corn"/>
      <sheetName val="19-Corn"/>
      <sheetName val="20-Corn"/>
      <sheetName val="21-Dry Beans"/>
      <sheetName val="22-Dry Beans"/>
      <sheetName val="23-Dry Beans"/>
      <sheetName val="24-Grain Sorghum"/>
      <sheetName val="25-Grain Sorghum"/>
      <sheetName val="26-Grain Sorghum"/>
      <sheetName val="27-Grain Sorghum"/>
      <sheetName val="28-Grass"/>
      <sheetName val="29-Grass Hay"/>
      <sheetName val="30-Oats"/>
      <sheetName val="31-Pasture"/>
      <sheetName val="32-Millet"/>
      <sheetName val="33-Sorghum-Sudan"/>
      <sheetName val="34-Soybeans"/>
      <sheetName val="35-Soybeans"/>
      <sheetName val="36-Soybeans"/>
      <sheetName val="37-Soybeans"/>
      <sheetName val="38-Soybeans"/>
      <sheetName val="39-Soybeans"/>
      <sheetName val="40-Soybeans"/>
      <sheetName val="41-Soybeans"/>
      <sheetName val="42-Sugar Beets"/>
      <sheetName val="43-Sugar Beets"/>
      <sheetName val="44-Sunflower"/>
      <sheetName val="45-Sunflower"/>
      <sheetName val="46-Wheat"/>
      <sheetName val="47-Wheat"/>
      <sheetName val="48-Wheat"/>
      <sheetName val="49-Wheat"/>
      <sheetName val="50-Wheat"/>
      <sheetName val="51-Wheat"/>
      <sheetName val="Master"/>
      <sheetName val="Formulas"/>
      <sheetName val="Depreciation Graph"/>
      <sheetName val="Sheet2"/>
    </sheetNames>
    <sheetDataSet>
      <sheetData sheetId="0"/>
      <sheetData sheetId="1">
        <row r="1">
          <cell r="A1" t="str">
            <v>Year</v>
          </cell>
          <cell r="B1">
            <v>2012</v>
          </cell>
        </row>
        <row r="2">
          <cell r="B2">
            <v>20</v>
          </cell>
        </row>
        <row r="3">
          <cell r="B3">
            <v>3.5</v>
          </cell>
          <cell r="E3" t="str">
            <v>Dryland (State)</v>
          </cell>
        </row>
        <row r="4">
          <cell r="E4" t="str">
            <v>Dryland (Panhandle)</v>
          </cell>
        </row>
        <row r="5">
          <cell r="B5">
            <v>4.0249999999999995</v>
          </cell>
          <cell r="E5" t="str">
            <v>Gravity (State)</v>
          </cell>
        </row>
        <row r="6">
          <cell r="B6">
            <v>9.5000000000000001E-2</v>
          </cell>
          <cell r="E6" t="str">
            <v>Gravity (Panhandle)</v>
          </cell>
        </row>
        <row r="7">
          <cell r="E7" t="str">
            <v>Pivot (State)</v>
          </cell>
        </row>
        <row r="8">
          <cell r="B8">
            <v>0.04</v>
          </cell>
          <cell r="E8" t="str">
            <v>Pivot (Panhandle)</v>
          </cell>
        </row>
        <row r="9">
          <cell r="B9">
            <v>0.08</v>
          </cell>
          <cell r="E9" t="str">
            <v>Dryland (Southwest)</v>
          </cell>
        </row>
        <row r="10">
          <cell r="B10">
            <v>6</v>
          </cell>
        </row>
        <row r="11">
          <cell r="B11">
            <v>0.01</v>
          </cell>
        </row>
        <row r="12">
          <cell r="B12">
            <v>20</v>
          </cell>
        </row>
      </sheetData>
      <sheetData sheetId="2"/>
      <sheetData sheetId="3">
        <row r="2">
          <cell r="A2" t="str">
            <v>Aerial Spray</v>
          </cell>
          <cell r="AE2" t="str">
            <v xml:space="preserve">Combines </v>
          </cell>
          <cell r="AF2" t="str">
            <v xml:space="preserve"> 1.132 </v>
          </cell>
          <cell r="AG2" t="str">
            <v xml:space="preserve"> 0.165 </v>
          </cell>
          <cell r="AH2">
            <v>0</v>
          </cell>
        </row>
        <row r="3">
          <cell r="A3" t="str">
            <v>Anhy Apply (supplier)</v>
          </cell>
          <cell r="AE3" t="str">
            <v xml:space="preserve">Mowers </v>
          </cell>
          <cell r="AF3" t="str">
            <v xml:space="preserve"> 0.756 </v>
          </cell>
          <cell r="AG3" t="str">
            <v xml:space="preserve"> 0.067 </v>
          </cell>
        </row>
        <row r="4">
          <cell r="A4" t="str">
            <v>Anhydrous Apply</v>
          </cell>
          <cell r="AE4" t="str">
            <v xml:space="preserve">Balers </v>
          </cell>
          <cell r="AF4" t="str">
            <v xml:space="preserve"> 0.852 </v>
          </cell>
          <cell r="AG4" t="str">
            <v xml:space="preserve"> 0.101 </v>
          </cell>
        </row>
        <row r="5">
          <cell r="A5" t="str">
            <v>Cart</v>
          </cell>
          <cell r="AE5" t="str">
            <v xml:space="preserve">Swathers and all other harvest equipment </v>
          </cell>
          <cell r="AF5" t="str">
            <v xml:space="preserve"> 0.791 </v>
          </cell>
          <cell r="AG5" t="str">
            <v xml:space="preserve"> 0.091 </v>
          </cell>
        </row>
        <row r="6">
          <cell r="A6" t="str">
            <v>Chisel</v>
          </cell>
          <cell r="AE6" t="str">
            <v xml:space="preserve">Plows </v>
          </cell>
          <cell r="AF6" t="str">
            <v xml:space="preserve"> 0.738 </v>
          </cell>
          <cell r="AG6" t="str">
            <v xml:space="preserve"> 0.051 </v>
          </cell>
        </row>
        <row r="7">
          <cell r="A7" t="str">
            <v>Chop Silage</v>
          </cell>
          <cell r="AE7" t="str">
            <v xml:space="preserve">Disks and all other tillage equipment </v>
          </cell>
          <cell r="AF7" t="str">
            <v xml:space="preserve"> 0.891 </v>
          </cell>
          <cell r="AG7" t="str">
            <v xml:space="preserve"> 0.110 </v>
          </cell>
        </row>
        <row r="8">
          <cell r="A8" t="str">
            <v>Chop Stalks</v>
          </cell>
          <cell r="AE8" t="str">
            <v xml:space="preserve">Skid-steerloaders and all other vechicles </v>
          </cell>
          <cell r="AF8" t="str">
            <v xml:space="preserve"> 0.786 </v>
          </cell>
          <cell r="AG8" t="str">
            <v xml:space="preserve"> 0.063 </v>
          </cell>
          <cell r="AH8">
            <v>0</v>
          </cell>
        </row>
        <row r="9">
          <cell r="A9" t="str">
            <v>Combine dryland</v>
          </cell>
          <cell r="AE9" t="str">
            <v xml:space="preserve">Planters </v>
          </cell>
          <cell r="AF9" t="str">
            <v xml:space="preserve"> 0.883 </v>
          </cell>
          <cell r="AG9" t="str">
            <v xml:space="preserve"> 0.078 </v>
          </cell>
        </row>
        <row r="10">
          <cell r="A10" t="str">
            <v>Combine Irr Corn</v>
          </cell>
          <cell r="AE10" t="str">
            <v xml:space="preserve">Manure spreaders and all other miscellaneous equipment </v>
          </cell>
          <cell r="AF10" t="str">
            <v xml:space="preserve"> 0.943 </v>
          </cell>
          <cell r="AG10" t="str">
            <v xml:space="preserve"> 0.111 </v>
          </cell>
        </row>
        <row r="11">
          <cell r="A11" t="str">
            <v>Combine Irr Dry Beans</v>
          </cell>
          <cell r="AE11" t="str">
            <v>Pivots</v>
          </cell>
          <cell r="AF11" t="str">
            <v xml:space="preserve"> 0.891 </v>
          </cell>
          <cell r="AG11" t="str">
            <v xml:space="preserve"> 0.110 </v>
          </cell>
        </row>
        <row r="12">
          <cell r="A12" t="str">
            <v>Combine Irr SB</v>
          </cell>
        </row>
        <row r="13">
          <cell r="A13" t="str">
            <v>Combine Irr SG</v>
          </cell>
        </row>
        <row r="14">
          <cell r="A14" t="str">
            <v>Combine Dryland Corn</v>
          </cell>
        </row>
        <row r="15">
          <cell r="A15" t="str">
            <v>Combine Dryland SB</v>
          </cell>
        </row>
        <row r="16">
          <cell r="A16" t="str">
            <v>Combine Dryland SG</v>
          </cell>
        </row>
        <row r="17">
          <cell r="A17" t="str">
            <v>Combine Dryland Sunflowers</v>
          </cell>
        </row>
        <row r="18">
          <cell r="A18" t="str">
            <v>Corrugate</v>
          </cell>
        </row>
        <row r="19">
          <cell r="A19" t="str">
            <v>Cut Beans</v>
          </cell>
        </row>
        <row r="20">
          <cell r="A20" t="str">
            <v>Disc</v>
          </cell>
        </row>
        <row r="21">
          <cell r="A21" t="str">
            <v>Ditch Irrigation</v>
          </cell>
        </row>
        <row r="22">
          <cell r="A22" t="str">
            <v>Double Windrows</v>
          </cell>
        </row>
        <row r="23">
          <cell r="A23" t="str">
            <v>Drill</v>
          </cell>
        </row>
        <row r="24">
          <cell r="A24" t="str">
            <v>Dry Grain</v>
          </cell>
        </row>
        <row r="25">
          <cell r="A25" t="str">
            <v>Fallow Master</v>
          </cell>
        </row>
        <row r="26">
          <cell r="A26" t="str">
            <v>Field Cultivation</v>
          </cell>
        </row>
        <row r="27">
          <cell r="A27" t="str">
            <v>Grass Drill</v>
          </cell>
        </row>
        <row r="28">
          <cell r="A28" t="str">
            <v>Harrow</v>
          </cell>
        </row>
        <row r="29">
          <cell r="A29" t="str">
            <v>Hill/Ditch</v>
          </cell>
        </row>
        <row r="30">
          <cell r="A30" t="str">
            <v>Hoe</v>
          </cell>
        </row>
        <row r="31">
          <cell r="A31" t="str">
            <v>Lg Rd Bale</v>
          </cell>
        </row>
        <row r="32">
          <cell r="A32" t="str">
            <v>Lg Sq Bale</v>
          </cell>
        </row>
        <row r="33">
          <cell r="A33" t="str">
            <v>Lift Beets</v>
          </cell>
        </row>
        <row r="34">
          <cell r="A34" t="str">
            <v>Load Lg Sq</v>
          </cell>
        </row>
        <row r="35">
          <cell r="A35" t="str">
            <v>Move Lg Rd</v>
          </cell>
        </row>
        <row r="36">
          <cell r="A36" t="str">
            <v>No-Till Drill</v>
          </cell>
        </row>
        <row r="37">
          <cell r="A37" t="str">
            <v>Pickett Windrowers</v>
          </cell>
        </row>
        <row r="38">
          <cell r="A38" t="str">
            <v>Pipe D125’ Lift</v>
          </cell>
        </row>
        <row r="39">
          <cell r="A39" t="str">
            <v>PivotD 125’Lift</v>
          </cell>
        </row>
        <row r="40">
          <cell r="A40" t="str">
            <v>PivotE 125’Lift</v>
          </cell>
        </row>
        <row r="41">
          <cell r="A41" t="str">
            <v>Plant</v>
          </cell>
        </row>
        <row r="42">
          <cell r="A42" t="str">
            <v>Plant Narrow Row</v>
          </cell>
        </row>
        <row r="43">
          <cell r="A43" t="str">
            <v>Plant No-Till</v>
          </cell>
        </row>
        <row r="44">
          <cell r="A44" t="str">
            <v>Ridge Cultivation</v>
          </cell>
        </row>
        <row r="45">
          <cell r="A45" t="str">
            <v>Ridge Plant</v>
          </cell>
        </row>
        <row r="46">
          <cell r="A46" t="str">
            <v>Rod Beans</v>
          </cell>
        </row>
        <row r="47">
          <cell r="A47" t="str">
            <v>Rod Weeder</v>
          </cell>
        </row>
        <row r="48">
          <cell r="A48" t="str">
            <v>Roll</v>
          </cell>
        </row>
        <row r="49">
          <cell r="A49" t="str">
            <v>Row Crop Cultivation</v>
          </cell>
        </row>
        <row r="50">
          <cell r="A50" t="str">
            <v>Seeder/Packer</v>
          </cell>
        </row>
        <row r="51">
          <cell r="A51" t="str">
            <v>Sm Sq Bale</v>
          </cell>
        </row>
        <row r="52">
          <cell r="A52" t="str">
            <v>Spray</v>
          </cell>
        </row>
        <row r="53">
          <cell r="A53" t="str">
            <v>Spray (on disc)</v>
          </cell>
        </row>
        <row r="54">
          <cell r="A54" t="str">
            <v>Spray liquid fertilizer</v>
          </cell>
        </row>
        <row r="55">
          <cell r="A55" t="str">
            <v>Spread manure</v>
          </cell>
        </row>
        <row r="56">
          <cell r="A56" t="str">
            <v>Spread, Fertilizer</v>
          </cell>
        </row>
        <row r="57">
          <cell r="A57" t="str">
            <v>Stack Sm Sq</v>
          </cell>
        </row>
        <row r="58">
          <cell r="A58" t="str">
            <v>Subsoil</v>
          </cell>
        </row>
        <row r="59">
          <cell r="A59" t="str">
            <v>Swath/Cond Hay</v>
          </cell>
        </row>
        <row r="60">
          <cell r="A60" t="str">
            <v>Till Plant Beets</v>
          </cell>
        </row>
        <row r="61">
          <cell r="A61" t="str">
            <v>Top Beets</v>
          </cell>
        </row>
        <row r="62">
          <cell r="A62" t="str">
            <v>Truck</v>
          </cell>
        </row>
        <row r="63">
          <cell r="A63" t="str">
            <v>Turn Windrows</v>
          </cell>
        </row>
        <row r="64">
          <cell r="A64" t="str">
            <v>Windrow Grain</v>
          </cell>
        </row>
      </sheetData>
      <sheetData sheetId="4">
        <row r="2">
          <cell r="B2" t="str">
            <v>Drybean Premium</v>
          </cell>
        </row>
        <row r="3">
          <cell r="B3" t="str">
            <v>Grain Sorghum Premium</v>
          </cell>
        </row>
        <row r="4">
          <cell r="B4" t="str">
            <v>Irrigated Corn Premium</v>
          </cell>
        </row>
        <row r="5">
          <cell r="B5" t="str">
            <v>Irrigated Soybean Premium</v>
          </cell>
        </row>
        <row r="6">
          <cell r="B6" t="str">
            <v>Dryland Corn Premium</v>
          </cell>
        </row>
        <row r="7">
          <cell r="B7" t="str">
            <v>Dryland Soybean Premium</v>
          </cell>
        </row>
        <row r="8">
          <cell r="B8" t="str">
            <v>Sugar Beets Premium</v>
          </cell>
        </row>
        <row r="9">
          <cell r="B9" t="str">
            <v>Wheat Premium</v>
          </cell>
        </row>
        <row r="10">
          <cell r="B10" t="str">
            <v>Aerial Spray</v>
          </cell>
        </row>
        <row r="11">
          <cell r="B11" t="str">
            <v>Bale Lg Sq 1200 lb</v>
          </cell>
        </row>
        <row r="12">
          <cell r="B12" t="str">
            <v>Chop, Haul, Pack</v>
          </cell>
        </row>
        <row r="13">
          <cell r="B13" t="str">
            <v>Dry 4 Points Removed</v>
          </cell>
        </row>
        <row r="14">
          <cell r="B14" t="str">
            <v>Haul &amp; Apply Manure</v>
          </cell>
        </row>
        <row r="15">
          <cell r="B15" t="str">
            <v>Haul Beets</v>
          </cell>
        </row>
        <row r="16">
          <cell r="B16" t="str">
            <v>Haul Grain (Dry Beans)</v>
          </cell>
        </row>
        <row r="17">
          <cell r="B17" t="str">
            <v>Haul Grain (Millet)</v>
          </cell>
        </row>
        <row r="18">
          <cell r="B18" t="str">
            <v>Haul Grain (Sunflower)</v>
          </cell>
        </row>
        <row r="19">
          <cell r="B19" t="str">
            <v>Haul Grain bu</v>
          </cell>
        </row>
        <row r="20">
          <cell r="B20" t="str">
            <v>Spray</v>
          </cell>
        </row>
        <row r="21">
          <cell r="B21" t="str">
            <v>10-34-0</v>
          </cell>
        </row>
        <row r="22">
          <cell r="B22" t="str">
            <v>10-34-0-1Z</v>
          </cell>
        </row>
        <row r="23">
          <cell r="B23" t="str">
            <v>11-52-0</v>
          </cell>
        </row>
        <row r="24">
          <cell r="B24" t="str">
            <v xml:space="preserve">21-0-0-26S   </v>
          </cell>
        </row>
        <row r="25">
          <cell r="B25" t="str">
            <v>28-0-0</v>
          </cell>
        </row>
        <row r="26">
          <cell r="B26" t="str">
            <v>32-0-0</v>
          </cell>
        </row>
        <row r="27">
          <cell r="B27" t="str">
            <v>46-0-0</v>
          </cell>
        </row>
        <row r="28">
          <cell r="B28" t="str">
            <v>82-0-0</v>
          </cell>
        </row>
        <row r="29">
          <cell r="B29" t="str">
            <v>Uncomposted manure</v>
          </cell>
        </row>
        <row r="30">
          <cell r="B30" t="str">
            <v>Copper</v>
          </cell>
        </row>
        <row r="31">
          <cell r="B31" t="str">
            <v>Headline AMP</v>
          </cell>
        </row>
        <row r="32">
          <cell r="B32" t="str">
            <v>Tilt</v>
          </cell>
        </row>
        <row r="33">
          <cell r="B33" t="str">
            <v>2,4-D Amine</v>
          </cell>
        </row>
        <row r="34">
          <cell r="B34" t="str">
            <v>2,4-D Ester 4#</v>
          </cell>
        </row>
        <row r="35">
          <cell r="B35" t="str">
            <v>AAtrex 4L</v>
          </cell>
        </row>
        <row r="36">
          <cell r="B36" t="str">
            <v>Aim 2EC</v>
          </cell>
        </row>
        <row r="37">
          <cell r="B37" t="str">
            <v>Ally Extra SG</v>
          </cell>
        </row>
        <row r="38">
          <cell r="B38" t="str">
            <v>Authority First/Sonic</v>
          </cell>
        </row>
        <row r="39">
          <cell r="B39" t="str">
            <v>Balance Flexx</v>
          </cell>
        </row>
        <row r="40">
          <cell r="B40" t="str">
            <v>Basagran</v>
          </cell>
        </row>
        <row r="41">
          <cell r="B41" t="str">
            <v>Bicep II Magnum</v>
          </cell>
        </row>
        <row r="42">
          <cell r="B42" t="str">
            <v>Crop Oil Concentrate</v>
          </cell>
        </row>
        <row r="43">
          <cell r="B43" t="str">
            <v>Dicamba</v>
          </cell>
        </row>
        <row r="44">
          <cell r="B44" t="str">
            <v>Expert</v>
          </cell>
        </row>
        <row r="45">
          <cell r="B45" t="str">
            <v>Glyphosate w/Surf</v>
          </cell>
        </row>
        <row r="46">
          <cell r="B46" t="str">
            <v>Gramoxone Inteon</v>
          </cell>
        </row>
        <row r="47">
          <cell r="B47" t="str">
            <v>Landmaster BW</v>
          </cell>
        </row>
        <row r="48">
          <cell r="B48" t="str">
            <v>Lumax</v>
          </cell>
        </row>
        <row r="49">
          <cell r="B49" t="str">
            <v>NIS</v>
          </cell>
        </row>
        <row r="50">
          <cell r="B50" t="str">
            <v>Outlook</v>
          </cell>
        </row>
        <row r="51">
          <cell r="B51" t="str">
            <v>Peak</v>
          </cell>
        </row>
        <row r="52">
          <cell r="B52" t="str">
            <v>Prowl H2O</v>
          </cell>
        </row>
        <row r="53">
          <cell r="B53" t="str">
            <v xml:space="preserve">Pursuit </v>
          </cell>
        </row>
        <row r="54">
          <cell r="B54" t="str">
            <v>Pursuit Plus</v>
          </cell>
        </row>
        <row r="55">
          <cell r="B55" t="str">
            <v>Raptor</v>
          </cell>
        </row>
        <row r="56">
          <cell r="B56" t="str">
            <v>Select Max</v>
          </cell>
        </row>
        <row r="57">
          <cell r="B57" t="str">
            <v>Spartan 4F</v>
          </cell>
        </row>
        <row r="58">
          <cell r="B58" t="str">
            <v>Spirit</v>
          </cell>
        </row>
        <row r="59">
          <cell r="B59" t="str">
            <v>Asana XL</v>
          </cell>
        </row>
        <row r="60">
          <cell r="B60" t="str">
            <v>Brigade 2EC</v>
          </cell>
        </row>
        <row r="61">
          <cell r="B61" t="str">
            <v>Lorsban 15 G</v>
          </cell>
        </row>
        <row r="62">
          <cell r="B62" t="str">
            <v>Lorsban 4 E</v>
          </cell>
        </row>
        <row r="63">
          <cell r="B63" t="str">
            <v>Mustang Max EC</v>
          </cell>
        </row>
        <row r="64">
          <cell r="B64" t="str">
            <v>Regent 4 SC</v>
          </cell>
        </row>
        <row r="65">
          <cell r="B65" t="str">
            <v>Warrior II/Zeon</v>
          </cell>
        </row>
        <row r="66">
          <cell r="B66" t="str">
            <v>Elec Connect Fees</v>
          </cell>
        </row>
        <row r="67">
          <cell r="B67" t="str">
            <v>Fence/water repairs</v>
          </cell>
        </row>
        <row r="68">
          <cell r="B68" t="str">
            <v>Move Cattle</v>
          </cell>
        </row>
        <row r="69">
          <cell r="B69" t="str">
            <v>Twine Lg Rd</v>
          </cell>
        </row>
        <row r="70">
          <cell r="B70" t="str">
            <v>Twine Lg Sq</v>
          </cell>
        </row>
        <row r="71">
          <cell r="B71" t="str">
            <v>Twine Sm Sq</v>
          </cell>
        </row>
        <row r="72">
          <cell r="B72" t="str">
            <v>Water Charge</v>
          </cell>
        </row>
        <row r="73">
          <cell r="B73" t="str">
            <v>Grass Drill</v>
          </cell>
        </row>
        <row r="74">
          <cell r="B74" t="str">
            <v>Seeder-Packer</v>
          </cell>
        </row>
        <row r="75">
          <cell r="B75" t="str">
            <v>Scouting Drybeans</v>
          </cell>
        </row>
        <row r="76">
          <cell r="B76" t="str">
            <v>Scouting Grain Sorghum</v>
          </cell>
        </row>
        <row r="77">
          <cell r="B77" t="str">
            <v>Scouting Irrigated Corn</v>
          </cell>
        </row>
        <row r="78">
          <cell r="B78" t="str">
            <v>Scouting Irrigated SB</v>
          </cell>
        </row>
        <row r="79">
          <cell r="B79" t="str">
            <v>Scouting Dryland Corn</v>
          </cell>
        </row>
        <row r="80">
          <cell r="B80" t="str">
            <v>Scouting Dryland Soybeans</v>
          </cell>
        </row>
        <row r="81">
          <cell r="B81" t="str">
            <v>Scouting Sugar Beets</v>
          </cell>
        </row>
        <row r="82">
          <cell r="B82" t="str">
            <v>Scouting Wheat</v>
          </cell>
        </row>
        <row r="83">
          <cell r="B83" t="str">
            <v>Alfalfa w/Inoculant</v>
          </cell>
        </row>
        <row r="84">
          <cell r="B84" t="str">
            <v>Corn</v>
          </cell>
        </row>
        <row r="85">
          <cell r="B85" t="str">
            <v>Corn Bt ECB</v>
          </cell>
        </row>
        <row r="86">
          <cell r="B86" t="str">
            <v>Corn Bt ECB&amp;RW</v>
          </cell>
        </row>
        <row r="87">
          <cell r="B87" t="str">
            <v>Corn SmartStax</v>
          </cell>
        </row>
        <row r="88">
          <cell r="B88" t="str">
            <v>Edible Beans</v>
          </cell>
        </row>
        <row r="89">
          <cell r="B89" t="str">
            <v>Grass Seed</v>
          </cell>
        </row>
        <row r="90">
          <cell r="B90" t="str">
            <v>Millet</v>
          </cell>
        </row>
        <row r="91">
          <cell r="B91" t="str">
            <v>Oats</v>
          </cell>
        </row>
        <row r="92">
          <cell r="B92" t="str">
            <v>RR Soybeans</v>
          </cell>
        </row>
        <row r="93">
          <cell r="B93" t="str">
            <v>Sorghum Safened/Insect</v>
          </cell>
        </row>
        <row r="94">
          <cell r="B94" t="str">
            <v>Sorghum Sudan</v>
          </cell>
        </row>
        <row r="95">
          <cell r="B95" t="str">
            <v>Sugar Beets RR Poncho</v>
          </cell>
        </row>
        <row r="96">
          <cell r="B96" t="str">
            <v>Sunflower</v>
          </cell>
        </row>
        <row r="97">
          <cell r="B97" t="str">
            <v>Wheat</v>
          </cell>
        </row>
        <row r="98">
          <cell r="B98" t="str">
            <v>Headline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6"/>
  <sheetViews>
    <sheetView showZeros="0" tabSelected="1" workbookViewId="0">
      <selection activeCell="O12" sqref="O12"/>
    </sheetView>
  </sheetViews>
  <sheetFormatPr defaultRowHeight="12.75" x14ac:dyDescent="0.2"/>
  <cols>
    <col min="1" max="1" width="5.140625" style="8" customWidth="1"/>
    <col min="2" max="2" width="24" style="8" customWidth="1"/>
    <col min="3" max="3" width="7.28515625" style="8" customWidth="1"/>
    <col min="4" max="4" width="4.7109375" style="8" customWidth="1"/>
    <col min="5" max="5" width="9.140625" style="8"/>
    <col min="6" max="6" width="11.140625" style="8" customWidth="1"/>
    <col min="7" max="7" width="8" style="8" customWidth="1"/>
    <col min="8" max="8" width="7.7109375" style="8" customWidth="1"/>
    <col min="9" max="9" width="9.140625" style="8" customWidth="1"/>
    <col min="10" max="10" width="9.140625" style="8"/>
    <col min="11" max="11" width="8.7109375" style="8" customWidth="1"/>
    <col min="12" max="16384" width="9.140625" style="8"/>
  </cols>
  <sheetData>
    <row r="2" spans="1:15" ht="14.25" hidden="1" customHeight="1" x14ac:dyDescent="0.2">
      <c r="A2" s="1" t="s">
        <v>0</v>
      </c>
      <c r="B2" s="2"/>
      <c r="C2" s="3"/>
      <c r="D2" s="3"/>
      <c r="E2" s="2"/>
      <c r="F2" s="3"/>
      <c r="G2" s="4"/>
      <c r="H2" s="5" t="s">
        <v>1</v>
      </c>
      <c r="I2" s="2"/>
      <c r="J2" s="6"/>
      <c r="K2" s="7" t="str">
        <f>'[1]General Variables'!A1&amp;" "&amp;'[1]General Variables'!B1</f>
        <v>Year 2012</v>
      </c>
      <c r="O2" s="9" t="s">
        <v>2</v>
      </c>
    </row>
    <row r="3" spans="1:15" hidden="1" x14ac:dyDescent="0.2">
      <c r="A3" s="1" t="s">
        <v>3</v>
      </c>
      <c r="B3" s="2"/>
      <c r="C3" s="3"/>
      <c r="D3" s="3"/>
      <c r="E3" s="2"/>
      <c r="F3" s="3"/>
      <c r="G3" s="4"/>
      <c r="H3" s="10" t="s">
        <v>4</v>
      </c>
      <c r="I3" s="2" t="str">
        <f>IF(H3="","","acre-inches")</f>
        <v/>
      </c>
      <c r="J3" s="6"/>
      <c r="K3" s="6"/>
      <c r="O3" s="9" t="s">
        <v>5</v>
      </c>
    </row>
    <row r="4" spans="1:15" hidden="1" x14ac:dyDescent="0.2">
      <c r="A4" s="1">
        <v>13</v>
      </c>
      <c r="B4" s="1" t="s">
        <v>6</v>
      </c>
      <c r="C4" s="3"/>
      <c r="D4" s="3"/>
      <c r="E4" s="2"/>
      <c r="F4" s="2"/>
      <c r="G4" s="2"/>
      <c r="H4" s="2"/>
      <c r="I4" s="2"/>
      <c r="J4" s="6"/>
      <c r="K4" s="6"/>
      <c r="O4" s="9" t="str">
        <f>B4</f>
        <v>cwt</v>
      </c>
    </row>
    <row r="5" spans="1:15" ht="30" customHeight="1" x14ac:dyDescent="0.25">
      <c r="A5" s="11" t="str">
        <f>'[1]General Variables'!B1 &amp; " " &amp; A2 &amp; ", " &amp; A3 &amp; IF(A4=""," ", " (") &amp; A4 &amp; " " &amp; B4 &amp; IF(A4="",""," Actual Yield)")</f>
        <v>2012 Budget 44. Sunflower, No-Till, Following Corn or Grain Sorghum (13 cwt Actual Yield)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O5" s="9"/>
    </row>
    <row r="6" spans="1:15" ht="15.75" x14ac:dyDescent="0.25">
      <c r="A6" s="12" t="str">
        <f>IF(H2="Dryland","Dryland",H2 &amp; ", " &amp; H3 &amp; " " &amp;I3)</f>
        <v>Dryland</v>
      </c>
      <c r="B6" s="1"/>
      <c r="C6" s="3"/>
      <c r="D6" s="3"/>
      <c r="E6" s="2"/>
      <c r="F6" s="2"/>
      <c r="G6" s="2"/>
      <c r="H6" s="2"/>
      <c r="I6" s="2"/>
      <c r="J6" s="6"/>
      <c r="K6" s="6"/>
      <c r="O6" s="9"/>
    </row>
    <row r="8" spans="1:15" s="13" customFormat="1" ht="22.5" customHeight="1" x14ac:dyDescent="0.2">
      <c r="B8" s="14" t="s">
        <v>7</v>
      </c>
      <c r="C8" s="15" t="s">
        <v>8</v>
      </c>
      <c r="D8" s="16"/>
      <c r="E8" s="15" t="str">
        <f>"Labor @ $" &amp;TEXT('[1]General Variables'!B2,"#.00")&amp; " /Hr"</f>
        <v>Labor @ $20.00 /Hr</v>
      </c>
      <c r="F8" s="15" t="str">
        <f>"Fuel @ $" &amp; TEXT('[1]General Variables'!B3,"#.00") &amp; " and Lube"</f>
        <v>Fuel @ $3.50 and Lube</v>
      </c>
      <c r="G8" s="17" t="s">
        <v>9</v>
      </c>
      <c r="H8" s="17"/>
      <c r="I8" s="17" t="s">
        <v>10</v>
      </c>
      <c r="J8" s="17"/>
      <c r="K8" s="17" t="s">
        <v>11</v>
      </c>
      <c r="L8" s="15" t="s">
        <v>12</v>
      </c>
    </row>
    <row r="9" spans="1:15" s="13" customFormat="1" ht="17.25" customHeight="1" thickBot="1" x14ac:dyDescent="0.25">
      <c r="B9" s="18"/>
      <c r="C9" s="19"/>
      <c r="D9" s="20" t="s">
        <v>13</v>
      </c>
      <c r="E9" s="19"/>
      <c r="F9" s="19"/>
      <c r="G9" s="21" t="s">
        <v>14</v>
      </c>
      <c r="H9" s="21" t="s">
        <v>15</v>
      </c>
      <c r="I9" s="21" t="s">
        <v>14</v>
      </c>
      <c r="J9" s="21" t="s">
        <v>15</v>
      </c>
      <c r="K9" s="22"/>
      <c r="L9" s="19"/>
    </row>
    <row r="10" spans="1:15" ht="13.5" thickTop="1" x14ac:dyDescent="0.2">
      <c r="A10" s="23">
        <v>1</v>
      </c>
      <c r="B10" s="24" t="s">
        <v>16</v>
      </c>
      <c r="C10" s="25">
        <v>1</v>
      </c>
      <c r="D10" s="25"/>
      <c r="E10" s="26">
        <f>IF(B10=0,"",IF(C10&gt;9999,"",ROUND('[1]General Variables'!$B$2*VLOOKUP(B10,[1]!Operations[#Data],10,FALSE)/VLOOKUP(B10,[1]!Operations[#Data],9,FALSE)*C10,2)))</f>
        <v>1</v>
      </c>
      <c r="F10" s="26">
        <f>IF(B10=0,0,IF(C10&gt;9999,"",ROUND(IF(VLOOKUP(B10,[1]!Operations[#Data],12,FALSE)=0,VLOOKUP(B10,[1]!Operations[#Data],13,FALSE)*'[1]General Variables'!$B$6,VLOOKUP(B10,[1]!Operations[#Data],12,FALSE)*'[1]General Variables'!$B$5)/VLOOKUP(B10,[1]!Operations[#Data],9,FALSE)*C10,2)))</f>
        <v>0.48</v>
      </c>
      <c r="G10" s="26">
        <f>IF(B10=0,0,IF(C10&gt;9999,"",ROUND(VLOOKUP(VLOOKUP(B10,[1]!Operations[#Data],11,FALSE),[1]!PowerUnits[#Data],10,FALSE)/VLOOKUP(B10,[1]!Operations[#Data],9,FALSE)*C10,2)))</f>
        <v>0.23</v>
      </c>
      <c r="H10" s="26">
        <f>IF(B10=0,"",IF(C10&gt;9999,"",ROUND(VLOOKUP($B10,[1]!Operations[#Data],15,FALSE)*C10,2)))</f>
        <v>0.72</v>
      </c>
      <c r="I10" s="26">
        <f>IF(B10=0,0,IF(C10&gt;9999,"",ROUND(VLOOKUP(VLOOKUP(B10,[1]!Operations[#Data],11,FALSE),[1]!PowerUnits[#Data],16,FALSE)/VLOOKUP(B10,[1]!Operations[#Data],9,FALSE)*C10,2)))</f>
        <v>1.18</v>
      </c>
      <c r="J10" s="26">
        <f>IF(B10=0,"",IF(C10&gt;9999,"",ROUND(VLOOKUP($B10,[1]!Operations[#Data],21,FALSE)*$C10,2)))</f>
        <v>0.84</v>
      </c>
      <c r="K10" s="26">
        <f>IF(C10&gt;9999,"",ROUND(SUM(E10:J10),2))</f>
        <v>4.45</v>
      </c>
      <c r="L10" s="27"/>
    </row>
    <row r="11" spans="1:15" x14ac:dyDescent="0.2">
      <c r="A11" s="23">
        <v>2</v>
      </c>
      <c r="B11" s="24" t="s">
        <v>16</v>
      </c>
      <c r="C11" s="25">
        <v>1</v>
      </c>
      <c r="D11" s="25"/>
      <c r="E11" s="26">
        <f>IF(B11=0,"",IF(C11&gt;9999,"",ROUND('[1]General Variables'!$B$2*VLOOKUP(B11,[1]!Operations[#Data],10,FALSE)/VLOOKUP(B11,[1]!Operations[#Data],9,FALSE)*C11,2)))</f>
        <v>1</v>
      </c>
      <c r="F11" s="26">
        <f>IF(B11=0,0,IF(C11&gt;9999,"",ROUND(IF(VLOOKUP(B11,[1]!Operations[#Data],12,FALSE)=0,VLOOKUP(B11,[1]!Operations[#Data],13,FALSE)*'[1]General Variables'!$B$6,VLOOKUP(B11,[1]!Operations[#Data],12,FALSE)*'[1]General Variables'!$B$5)/VLOOKUP(B11,[1]!Operations[#Data],9,FALSE)*C11,2)))</f>
        <v>0.48</v>
      </c>
      <c r="G11" s="26">
        <f>IF(B11=0,0,IF(C11&gt;9999,"",ROUND(VLOOKUP(VLOOKUP(B11,[1]!Operations[#Data],11,FALSE),[1]!PowerUnits[#Data],10,FALSE)/VLOOKUP(B11,[1]!Operations[#Data],9,FALSE)*C11,2)))</f>
        <v>0.23</v>
      </c>
      <c r="H11" s="26">
        <f>IF(B11=0,"",IF(C11&gt;9999,"",ROUND(VLOOKUP($B11,[1]!Operations[#Data],15,FALSE)*C11,2)))</f>
        <v>0.72</v>
      </c>
      <c r="I11" s="26">
        <f>IF(B11=0,0,IF(C11&gt;9999,"",ROUND(VLOOKUP(VLOOKUP(B11,[1]!Operations[#Data],11,FALSE),[1]!PowerUnits[#Data],16,FALSE)/VLOOKUP(B11,[1]!Operations[#Data],9,FALSE)*C11,2)))</f>
        <v>1.18</v>
      </c>
      <c r="J11" s="26">
        <f>IF(B11=0,"",IF(C11&gt;9999,"",ROUND(VLOOKUP($B11,[1]!Operations[#Data],21,FALSE)*$C11,2)))</f>
        <v>0.84</v>
      </c>
      <c r="K11" s="26">
        <f t="shared" ref="K11:K29" si="0">IF(C11&gt;9999,"",ROUND(SUM(E11:J11),2))</f>
        <v>4.45</v>
      </c>
      <c r="L11" s="27"/>
    </row>
    <row r="12" spans="1:15" x14ac:dyDescent="0.2">
      <c r="A12" s="23">
        <v>3</v>
      </c>
      <c r="B12" s="24" t="s">
        <v>17</v>
      </c>
      <c r="C12" s="25">
        <v>1</v>
      </c>
      <c r="D12" s="25"/>
      <c r="E12" s="26">
        <f>IF(B12=0,"",IF(C12&gt;9999,"",ROUND('[1]General Variables'!$B$2*VLOOKUP(B12,[1]!Operations[#Data],10,FALSE)/VLOOKUP(B12,[1]!Operations[#Data],9,FALSE)*C12,2)))</f>
        <v>4.08</v>
      </c>
      <c r="F12" s="26">
        <f>IF(B12=0,0,IF(C12&gt;9999,"",ROUND(IF(VLOOKUP(B12,[1]!Operations[#Data],12,FALSE)=0,VLOOKUP(B12,[1]!Operations[#Data],13,FALSE)*'[1]General Variables'!$B$6,VLOOKUP(B12,[1]!Operations[#Data],12,FALSE)*'[1]General Variables'!$B$5)/VLOOKUP(B12,[1]!Operations[#Data],9,FALSE)*C12,2)))</f>
        <v>2.5299999999999998</v>
      </c>
      <c r="G12" s="26">
        <f>IF(B12=0,0,IF(C12&gt;9999,"",ROUND(VLOOKUP(VLOOKUP(B12,[1]!Operations[#Data],11,FALSE),[1]!PowerUnits[#Data],10,FALSE)/VLOOKUP(B12,[1]!Operations[#Data],9,FALSE)*C12,2)))</f>
        <v>0.95</v>
      </c>
      <c r="H12" s="26">
        <f>IF(B12=0,"",IF(C12&gt;9999,"",ROUND(VLOOKUP($B12,[1]!Operations[#Data],15,FALSE)*C12,2)))</f>
        <v>5.0999999999999996</v>
      </c>
      <c r="I12" s="26">
        <f>IF(B12=0,0,IF(C12&gt;9999,"",ROUND(VLOOKUP(VLOOKUP(B12,[1]!Operations[#Data],11,FALSE),[1]!PowerUnits[#Data],16,FALSE)/VLOOKUP(B12,[1]!Operations[#Data],9,FALSE)*C12,2)))</f>
        <v>4.82</v>
      </c>
      <c r="J12" s="26">
        <f>IF(B12=0,"",IF(C12&gt;9999,"",ROUND(VLOOKUP($B12,[1]!Operations[#Data],21,FALSE)*$C12,2)))</f>
        <v>2.14</v>
      </c>
      <c r="K12" s="26">
        <f t="shared" si="0"/>
        <v>19.62</v>
      </c>
      <c r="L12" s="27"/>
    </row>
    <row r="13" spans="1:15" x14ac:dyDescent="0.2">
      <c r="A13" s="23">
        <v>4</v>
      </c>
      <c r="B13" s="24" t="s">
        <v>16</v>
      </c>
      <c r="C13" s="25">
        <v>0.55000000000000004</v>
      </c>
      <c r="D13" s="25"/>
      <c r="E13" s="26">
        <f>IF(B13=0,"",IF(C13&gt;9999,"",ROUND('[1]General Variables'!$B$2*VLOOKUP(B13,[1]!Operations[#Data],10,FALSE)/VLOOKUP(B13,[1]!Operations[#Data],9,FALSE)*C13,2)))</f>
        <v>0.55000000000000004</v>
      </c>
      <c r="F13" s="26">
        <f>IF(B13=0,0,IF(C13&gt;9999,"",ROUND(IF(VLOOKUP(B13,[1]!Operations[#Data],12,FALSE)=0,VLOOKUP(B13,[1]!Operations[#Data],13,FALSE)*'[1]General Variables'!$B$6,VLOOKUP(B13,[1]!Operations[#Data],12,FALSE)*'[1]General Variables'!$B$5)/VLOOKUP(B13,[1]!Operations[#Data],9,FALSE)*C13,2)))</f>
        <v>0.27</v>
      </c>
      <c r="G13" s="26">
        <f>IF(B13=0,0,IF(C13&gt;9999,"",ROUND(VLOOKUP(VLOOKUP(B13,[1]!Operations[#Data],11,FALSE),[1]!PowerUnits[#Data],10,FALSE)/VLOOKUP(B13,[1]!Operations[#Data],9,FALSE)*C13,2)))</f>
        <v>0.13</v>
      </c>
      <c r="H13" s="26">
        <f>IF(B13=0,"",IF(C13&gt;9999,"",ROUND(VLOOKUP($B13,[1]!Operations[#Data],15,FALSE)*C13,2)))</f>
        <v>0.4</v>
      </c>
      <c r="I13" s="26">
        <f>IF(B13=0,0,IF(C13&gt;9999,"",ROUND(VLOOKUP(VLOOKUP(B13,[1]!Operations[#Data],11,FALSE),[1]!PowerUnits[#Data],16,FALSE)/VLOOKUP(B13,[1]!Operations[#Data],9,FALSE)*C13,2)))</f>
        <v>0.65</v>
      </c>
      <c r="J13" s="26">
        <f>IF(B13=0,"",IF(C13&gt;9999,"",ROUND(VLOOKUP($B13,[1]!Operations[#Data],21,FALSE)*$C13,2)))</f>
        <v>0.46</v>
      </c>
      <c r="K13" s="26">
        <f t="shared" si="0"/>
        <v>2.46</v>
      </c>
      <c r="L13" s="27"/>
    </row>
    <row r="14" spans="1:15" x14ac:dyDescent="0.2">
      <c r="A14" s="23">
        <v>5</v>
      </c>
      <c r="B14" s="24" t="s">
        <v>18</v>
      </c>
      <c r="C14" s="25">
        <v>1</v>
      </c>
      <c r="D14" s="25"/>
      <c r="E14" s="26">
        <f>IF(B14=0,"",IF(C14&gt;9999,"",ROUND('[1]General Variables'!$B$2*VLOOKUP(B14,[1]!Operations[#Data],10,FALSE)/VLOOKUP(B14,[1]!Operations[#Data],9,FALSE)*C14,2)))</f>
        <v>3.14</v>
      </c>
      <c r="F14" s="26">
        <f>IF(B14=0,0,IF(C14&gt;9999,"",ROUND(IF(VLOOKUP(B14,[1]!Operations[#Data],12,FALSE)=0,VLOOKUP(B14,[1]!Operations[#Data],13,FALSE)*'[1]General Variables'!$B$6,VLOOKUP(B14,[1]!Operations[#Data],12,FALSE)*'[1]General Variables'!$B$5)/VLOOKUP(B14,[1]!Operations[#Data],9,FALSE)*C14,2)))</f>
        <v>6.04</v>
      </c>
      <c r="G14" s="26">
        <f>IF(B14=0,0,IF(C14&gt;9999,"",ROUND(VLOOKUP(VLOOKUP(B14,[1]!Operations[#Data],11,FALSE),[1]!PowerUnits[#Data],10,FALSE)/VLOOKUP(B14,[1]!Operations[#Data],9,FALSE)*C14,2)))</f>
        <v>3.99</v>
      </c>
      <c r="H14" s="26">
        <f>IF(B14=0,"",IF(C14&gt;9999,"",ROUND(VLOOKUP($B14,[1]!Operations[#Data],15,FALSE)*C14,2)))</f>
        <v>0.21</v>
      </c>
      <c r="I14" s="26">
        <f>IF(B14=0,0,IF(C14&gt;9999,"",ROUND(VLOOKUP(VLOOKUP(B14,[1]!Operations[#Data],11,FALSE),[1]!PowerUnits[#Data],16,FALSE)/VLOOKUP(B14,[1]!Operations[#Data],9,FALSE)*C14,2)))</f>
        <v>11.26</v>
      </c>
      <c r="J14" s="26">
        <f>IF(B14=0,"",IF(C14&gt;9999,"",ROUND(VLOOKUP($B14,[1]!Operations[#Data],21,FALSE)*$C14,2)))</f>
        <v>10.199999999999999</v>
      </c>
      <c r="K14" s="26">
        <f t="shared" si="0"/>
        <v>34.840000000000003</v>
      </c>
      <c r="L14" s="27"/>
    </row>
    <row r="15" spans="1:15" x14ac:dyDescent="0.2">
      <c r="A15" s="23">
        <v>6</v>
      </c>
      <c r="B15" s="24" t="s">
        <v>19</v>
      </c>
      <c r="C15" s="25" t="s">
        <v>20</v>
      </c>
      <c r="D15" s="25"/>
      <c r="E15" s="26" t="str">
        <f>IF(B15=0,"",IF(C15&gt;9999,"",ROUND('[1]General Variables'!$B$2*VLOOKUP(B15,[1]!Operations[#Data],10,FALSE)/VLOOKUP(B15,[1]!Operations[#Data],9,FALSE)*C15,2)))</f>
        <v/>
      </c>
      <c r="F15" s="26" t="str">
        <f>IF(B15=0,0,IF(C15&gt;9999,"",ROUND(IF(VLOOKUP(B15,[1]!Operations[#Data],12,FALSE)=0,VLOOKUP(B15,[1]!Operations[#Data],13,FALSE)*'[1]General Variables'!$B$6,VLOOKUP(B15,[1]!Operations[#Data],12,FALSE)*'[1]General Variables'!$B$5)/VLOOKUP(B15,[1]!Operations[#Data],9,FALSE)*C15,2)))</f>
        <v/>
      </c>
      <c r="G15" s="26" t="str">
        <f>IF(B15=0,0,IF(C15&gt;9999,"",ROUND(VLOOKUP(VLOOKUP(B15,[1]!Operations[#Data],11,FALSE),[1]!PowerUnits[#Data],10,FALSE)/VLOOKUP(B15,[1]!Operations[#Data],9,FALSE)*C15,2)))</f>
        <v/>
      </c>
      <c r="H15" s="26" t="str">
        <f>IF(B15=0,"",IF(C15&gt;9999,"",ROUND(VLOOKUP($B15,[1]!Operations[#Data],15,FALSE)*C15,2)))</f>
        <v/>
      </c>
      <c r="I15" s="26" t="str">
        <f>IF(B15=0,0,IF(C15&gt;9999,"",ROUND(VLOOKUP(VLOOKUP(B15,[1]!Operations[#Data],11,FALSE),[1]!PowerUnits[#Data],16,FALSE)/VLOOKUP(B15,[1]!Operations[#Data],9,FALSE)*C15,2)))</f>
        <v/>
      </c>
      <c r="J15" s="26" t="str">
        <f>IF(B15=0,"",IF(C15&gt;9999,"",ROUND(VLOOKUP($B15,[1]!Operations[#Data],21,FALSE)*$C15,2)))</f>
        <v/>
      </c>
      <c r="K15" s="26" t="str">
        <f t="shared" si="0"/>
        <v/>
      </c>
      <c r="L15" s="27"/>
    </row>
    <row r="16" spans="1:15" hidden="1" x14ac:dyDescent="0.2">
      <c r="A16" s="23">
        <v>7</v>
      </c>
      <c r="B16" s="24"/>
      <c r="C16" s="25"/>
      <c r="D16" s="25"/>
      <c r="E16" s="26" t="str">
        <f>IF(B16=0,"",IF(C16&gt;9999,"",ROUND('[1]General Variables'!$B$2*VLOOKUP(B16,[1]!Operations[#Data],10,FALSE)/VLOOKUP(B16,[1]!Operations[#Data],9,FALSE)*C16,2)))</f>
        <v/>
      </c>
      <c r="F16" s="26">
        <f>IF(B16=0,0,IF(C16&gt;9999,"",ROUND(IF(VLOOKUP(B16,[1]!Operations[#Data],12,FALSE)=0,VLOOKUP(B16,[1]!Operations[#Data],13,FALSE)*'[1]General Variables'!$B$6,VLOOKUP(B16,[1]!Operations[#Data],12,FALSE)*'[1]General Variables'!$B$5)/VLOOKUP(B16,[1]!Operations[#Data],9,FALSE)*C16,2)))</f>
        <v>0</v>
      </c>
      <c r="G16" s="26">
        <f>IF(B16=0,0,IF(C16&gt;9999,"",ROUND(VLOOKUP(VLOOKUP(B16,[1]!Operations[#Data],11,FALSE),[1]!PowerUnits[#Data],10,FALSE)/VLOOKUP(B16,[1]!Operations[#Data],9,FALSE)*C16,2)))</f>
        <v>0</v>
      </c>
      <c r="H16" s="26" t="str">
        <f>IF(B16=0,"",IF(C16&gt;9999,"",ROUND(VLOOKUP($B16,[1]!Operations[#Data],15,FALSE)*C16,2)))</f>
        <v/>
      </c>
      <c r="I16" s="26">
        <f>IF(B16=0,0,IF(C16&gt;9999,"",ROUND(VLOOKUP(VLOOKUP(B16,[1]!Operations[#Data],11,FALSE),[1]!PowerUnits[#Data],16,FALSE)/VLOOKUP(B16,[1]!Operations[#Data],9,FALSE)*C16,2)))</f>
        <v>0</v>
      </c>
      <c r="J16" s="26" t="str">
        <f>IF(B16=0,"",IF(C16&gt;9999,"",ROUND(VLOOKUP($B16,[1]!Operations[#Data],21,FALSE)*$C16,2)))</f>
        <v/>
      </c>
      <c r="K16" s="26">
        <f t="shared" si="0"/>
        <v>0</v>
      </c>
      <c r="L16" s="27"/>
    </row>
    <row r="17" spans="1:12" hidden="1" x14ac:dyDescent="0.2">
      <c r="A17" s="23">
        <v>8</v>
      </c>
      <c r="B17" s="24"/>
      <c r="C17" s="25"/>
      <c r="D17" s="25"/>
      <c r="E17" s="26" t="str">
        <f>IF(B17=0,"",IF(C17&gt;9999,"",ROUND('[1]General Variables'!$B$2*VLOOKUP(B17,[1]!Operations[#Data],10,FALSE)/VLOOKUP(B17,[1]!Operations[#Data],9,FALSE)*C17,2)))</f>
        <v/>
      </c>
      <c r="F17" s="26">
        <f>IF(B17=0,0,IF(C17&gt;9999,"",ROUND(IF(VLOOKUP(B17,[1]!Operations[#Data],12,FALSE)=0,VLOOKUP(B17,[1]!Operations[#Data],13,FALSE)*'[1]General Variables'!$B$6,VLOOKUP(B17,[1]!Operations[#Data],12,FALSE)*'[1]General Variables'!$B$5)/VLOOKUP(B17,[1]!Operations[#Data],9,FALSE)*C17,2)))</f>
        <v>0</v>
      </c>
      <c r="G17" s="26">
        <f>IF(B17=0,0,IF(C17&gt;9999,"",ROUND(VLOOKUP(VLOOKUP(B17,[1]!Operations[#Data],11,FALSE),[1]!PowerUnits[#Data],10,FALSE)/VLOOKUP(B17,[1]!Operations[#Data],9,FALSE)*C17,2)))</f>
        <v>0</v>
      </c>
      <c r="H17" s="26" t="str">
        <f>IF(B17=0,"",IF(C17&gt;9999,"",ROUND(VLOOKUP($B17,[1]!Operations[#Data],15,FALSE)*C17,2)))</f>
        <v/>
      </c>
      <c r="I17" s="26">
        <f>IF(B17=0,0,IF(C17&gt;9999,"",ROUND(VLOOKUP(VLOOKUP(B17,[1]!Operations[#Data],11,FALSE),[1]!PowerUnits[#Data],16,FALSE)/VLOOKUP(B17,[1]!Operations[#Data],9,FALSE)*C17,2)))</f>
        <v>0</v>
      </c>
      <c r="J17" s="26" t="str">
        <f>IF(B17=0,"",IF(C17&gt;9999,"",ROUND(VLOOKUP($B17,[1]!Operations[#Data],21,FALSE)*$C17,2)))</f>
        <v/>
      </c>
      <c r="K17" s="26">
        <f t="shared" si="0"/>
        <v>0</v>
      </c>
      <c r="L17" s="27"/>
    </row>
    <row r="18" spans="1:12" hidden="1" x14ac:dyDescent="0.2">
      <c r="A18" s="23">
        <v>9</v>
      </c>
      <c r="B18" s="24"/>
      <c r="C18" s="25"/>
      <c r="D18" s="28"/>
      <c r="E18" s="26" t="str">
        <f>IF(B18=0,"",IF(C18&gt;9999,"",ROUND('[1]General Variables'!$B$2*VLOOKUP(B18,[1]!Operations[#Data],10,FALSE)/VLOOKUP(B18,[1]!Operations[#Data],9,FALSE)*C18,2)))</f>
        <v/>
      </c>
      <c r="F18" s="26">
        <f>IF(B18=0,0,IF(C18&gt;9999,"",ROUND(IF(VLOOKUP(B18,[1]!Operations[#Data],12,FALSE)=0,VLOOKUP(B18,[1]!Operations[#Data],13,FALSE)*'[1]General Variables'!$B$6,VLOOKUP(B18,[1]!Operations[#Data],12,FALSE)*'[1]General Variables'!$B$5)/VLOOKUP(B18,[1]!Operations[#Data],9,FALSE)*C18,2)))</f>
        <v>0</v>
      </c>
      <c r="G18" s="26">
        <f>IF(B18=0,0,IF(C18&gt;9999,"",ROUND(VLOOKUP(VLOOKUP(B18,[1]!Operations[#Data],11,FALSE),[1]!PowerUnits[#Data],10,FALSE)/VLOOKUP(B18,[1]!Operations[#Data],9,FALSE)*C18,2)))</f>
        <v>0</v>
      </c>
      <c r="H18" s="26" t="str">
        <f>IF(B18=0,"",IF(C18&gt;9999,"",ROUND(VLOOKUP($B18,[1]!Operations[#Data],15,FALSE)*C18,2)))</f>
        <v/>
      </c>
      <c r="I18" s="26">
        <f>IF(B18=0,0,IF(C18&gt;9999,"",ROUND(VLOOKUP(VLOOKUP(B18,[1]!Operations[#Data],11,FALSE),[1]!PowerUnits[#Data],16,FALSE)/VLOOKUP(B18,[1]!Operations[#Data],9,FALSE)*C18,2)))</f>
        <v>0</v>
      </c>
      <c r="J18" s="26" t="str">
        <f>IF(B18=0,"",IF(C18&gt;9999,"",ROUND(VLOOKUP($B18,[1]!Operations[#Data],21,FALSE)*$C18,2)))</f>
        <v/>
      </c>
      <c r="K18" s="26">
        <f t="shared" si="0"/>
        <v>0</v>
      </c>
      <c r="L18" s="27"/>
    </row>
    <row r="19" spans="1:12" hidden="1" x14ac:dyDescent="0.2">
      <c r="A19" s="23">
        <v>10</v>
      </c>
      <c r="B19" s="24"/>
      <c r="C19" s="25"/>
      <c r="D19" s="28"/>
      <c r="E19" s="26" t="str">
        <f>IF(B19=0,"",IF(C19&gt;9999,"",ROUND('[1]General Variables'!$B$2*VLOOKUP(B19,[1]!Operations[#Data],10,FALSE)/VLOOKUP(B19,[1]!Operations[#Data],9,FALSE)*C19,2)))</f>
        <v/>
      </c>
      <c r="F19" s="26">
        <f>IF(B19=0,0,IF(C19&gt;9999,"",ROUND(IF(VLOOKUP(B19,[1]!Operations[#Data],12,FALSE)=0,VLOOKUP(B19,[1]!Operations[#Data],13,FALSE)*'[1]General Variables'!$B$6,VLOOKUP(B19,[1]!Operations[#Data],12,FALSE)*'[1]General Variables'!$B$5)/VLOOKUP(B19,[1]!Operations[#Data],9,FALSE)*C19,2)))</f>
        <v>0</v>
      </c>
      <c r="G19" s="26">
        <f>IF(B19=0,0,IF(C19&gt;9999,"",ROUND(VLOOKUP(VLOOKUP(B19,[1]!Operations[#Data],11,FALSE),[1]!PowerUnits[#Data],10,FALSE)/VLOOKUP(B19,[1]!Operations[#Data],9,FALSE)*C19,2)))</f>
        <v>0</v>
      </c>
      <c r="H19" s="26" t="str">
        <f>IF(B19=0,"",IF(C19&gt;9999,"",ROUND(VLOOKUP($B19,[1]!Operations[#Data],15,FALSE)*C19,2)))</f>
        <v/>
      </c>
      <c r="I19" s="26">
        <f>IF(B19=0,0,IF(C19&gt;9999,"",ROUND(VLOOKUP(VLOOKUP(B19,[1]!Operations[#Data],11,FALSE),[1]!PowerUnits[#Data],16,FALSE)/VLOOKUP(B19,[1]!Operations[#Data],9,FALSE)*C19,2)))</f>
        <v>0</v>
      </c>
      <c r="J19" s="26" t="str">
        <f>IF(B19=0,"",IF(C19&gt;9999,"",ROUND(VLOOKUP($B19,[1]!Operations[#Data],21,FALSE)*$C19,2)))</f>
        <v/>
      </c>
      <c r="K19" s="26">
        <f t="shared" si="0"/>
        <v>0</v>
      </c>
      <c r="L19" s="27"/>
    </row>
    <row r="20" spans="1:12" hidden="1" x14ac:dyDescent="0.2">
      <c r="A20" s="23">
        <v>11</v>
      </c>
      <c r="B20" s="24"/>
      <c r="C20" s="25"/>
      <c r="D20" s="28"/>
      <c r="E20" s="26" t="str">
        <f>IF(B20=0,"",IF(C20&gt;9999,"",ROUND('[1]General Variables'!$B$2*VLOOKUP(B20,[1]!Operations[#Data],10,FALSE)/VLOOKUP(B20,[1]!Operations[#Data],9,FALSE)*C20,2)))</f>
        <v/>
      </c>
      <c r="F20" s="26">
        <f>IF(B20=0,0,IF(C20&gt;9999,"",ROUND(IF(VLOOKUP(B20,[1]!Operations[#Data],12,FALSE)=0,VLOOKUP(B20,[1]!Operations[#Data],13,FALSE)*'[1]General Variables'!$B$6,VLOOKUP(B20,[1]!Operations[#Data],12,FALSE)*'[1]General Variables'!$B$5)/VLOOKUP(B20,[1]!Operations[#Data],9,FALSE)*C20,2)))</f>
        <v>0</v>
      </c>
      <c r="G20" s="26">
        <f>IF(B20=0,0,IF(C20&gt;9999,"",ROUND(VLOOKUP(VLOOKUP(B20,[1]!Operations[#Data],11,FALSE),[1]!PowerUnits[#Data],10,FALSE)/VLOOKUP(B20,[1]!Operations[#Data],9,FALSE)*C20,2)))</f>
        <v>0</v>
      </c>
      <c r="H20" s="26" t="str">
        <f>IF(B20=0,"",IF(C20&gt;9999,"",ROUND(VLOOKUP($B20,[1]!Operations[#Data],15,FALSE)*C20,2)))</f>
        <v/>
      </c>
      <c r="I20" s="26">
        <f>IF(B20=0,0,IF(C20&gt;9999,"",ROUND(VLOOKUP(VLOOKUP(B20,[1]!Operations[#Data],11,FALSE),[1]!PowerUnits[#Data],16,FALSE)/VLOOKUP(B20,[1]!Operations[#Data],9,FALSE)*C20,2)))</f>
        <v>0</v>
      </c>
      <c r="J20" s="26" t="str">
        <f>IF(B20=0,"",IF(C20&gt;9999,"",ROUND(VLOOKUP($B20,[1]!Operations[#Data],21,FALSE)*$C20,2)))</f>
        <v/>
      </c>
      <c r="K20" s="26">
        <f t="shared" si="0"/>
        <v>0</v>
      </c>
      <c r="L20" s="27"/>
    </row>
    <row r="21" spans="1:12" hidden="1" x14ac:dyDescent="0.2">
      <c r="A21" s="23">
        <v>12</v>
      </c>
      <c r="B21" s="24"/>
      <c r="C21" s="25"/>
      <c r="D21" s="28"/>
      <c r="E21" s="26" t="str">
        <f>IF(B21=0,"",IF(C21&gt;9999,"",ROUND('[1]General Variables'!$B$2*VLOOKUP(B21,[1]!Operations[#Data],10,FALSE)/VLOOKUP(B21,[1]!Operations[#Data],9,FALSE)*C21,2)))</f>
        <v/>
      </c>
      <c r="F21" s="26">
        <f>IF(B21=0,0,IF(C21&gt;9999,"",ROUND(IF(VLOOKUP(B21,[1]!Operations[#Data],12,FALSE)=0,VLOOKUP(B21,[1]!Operations[#Data],13,FALSE)*'[1]General Variables'!$B$6,VLOOKUP(B21,[1]!Operations[#Data],12,FALSE)*'[1]General Variables'!$B$5)/VLOOKUP(B21,[1]!Operations[#Data],9,FALSE)*C21,2)))</f>
        <v>0</v>
      </c>
      <c r="G21" s="26">
        <f>IF(B21=0,0,IF(C21&gt;9999,"",ROUND(VLOOKUP(VLOOKUP(B21,[1]!Operations[#Data],11,FALSE),[1]!PowerUnits[#Data],10,FALSE)/VLOOKUP(B21,[1]!Operations[#Data],9,FALSE)*C21,2)))</f>
        <v>0</v>
      </c>
      <c r="H21" s="26" t="str">
        <f>IF(B21=0,"",IF(C21&gt;9999,"",ROUND(VLOOKUP($B21,[1]!Operations[#Data],15,FALSE)*C21,2)))</f>
        <v/>
      </c>
      <c r="I21" s="26">
        <f>IF(B21=0,0,IF(C21&gt;9999,"",ROUND(VLOOKUP(VLOOKUP(B21,[1]!Operations[#Data],11,FALSE),[1]!PowerUnits[#Data],16,FALSE)/VLOOKUP(B21,[1]!Operations[#Data],9,FALSE)*C21,2)))</f>
        <v>0</v>
      </c>
      <c r="J21" s="26" t="str">
        <f>IF(B21=0,"",IF(C21&gt;9999,"",ROUND(VLOOKUP($B21,[1]!Operations[#Data],21,FALSE)*$C21,2)))</f>
        <v/>
      </c>
      <c r="K21" s="26">
        <f t="shared" si="0"/>
        <v>0</v>
      </c>
      <c r="L21" s="27"/>
    </row>
    <row r="22" spans="1:12" hidden="1" x14ac:dyDescent="0.2">
      <c r="A22" s="23">
        <v>13</v>
      </c>
      <c r="B22" s="24"/>
      <c r="C22" s="25"/>
      <c r="D22" s="28"/>
      <c r="E22" s="26" t="str">
        <f>IF(B22=0,"",IF(C22&gt;9999,"",ROUND('[1]General Variables'!$B$2*VLOOKUP(B22,[1]!Operations[#Data],10,FALSE)/VLOOKUP(B22,[1]!Operations[#Data],9,FALSE)*C22,2)))</f>
        <v/>
      </c>
      <c r="F22" s="26">
        <f>IF(B22=0,0,IF(C22&gt;9999,"",ROUND(IF(VLOOKUP(B22,[1]!Operations[#Data],12,FALSE)=0,VLOOKUP(B22,[1]!Operations[#Data],13,FALSE)*'[1]General Variables'!$B$6,VLOOKUP(B22,[1]!Operations[#Data],12,FALSE)*'[1]General Variables'!$B$5)/VLOOKUP(B22,[1]!Operations[#Data],9,FALSE)*C22,2)))</f>
        <v>0</v>
      </c>
      <c r="G22" s="26">
        <f>IF(B22=0,0,IF(C22&gt;9999,"",ROUND(VLOOKUP(VLOOKUP(B22,[1]!Operations[#Data],11,FALSE),[1]!PowerUnits[#Data],10,FALSE)/VLOOKUP(B22,[1]!Operations[#Data],9,FALSE)*C22,2)))</f>
        <v>0</v>
      </c>
      <c r="H22" s="26" t="str">
        <f>IF(B22=0,"",IF(C22&gt;9999,"",ROUND(VLOOKUP($B22,[1]!Operations[#Data],15,FALSE)*C22,2)))</f>
        <v/>
      </c>
      <c r="I22" s="26">
        <f>IF(B22=0,0,IF(C22&gt;9999,"",ROUND(VLOOKUP(VLOOKUP(B22,[1]!Operations[#Data],11,FALSE),[1]!PowerUnits[#Data],16,FALSE)/VLOOKUP(B22,[1]!Operations[#Data],9,FALSE)*C22,2)))</f>
        <v>0</v>
      </c>
      <c r="J22" s="26" t="str">
        <f>IF(B22=0,"",IF(C22&gt;9999,"",ROUND(VLOOKUP($B22,[1]!Operations[#Data],21,FALSE)*$C22,2)))</f>
        <v/>
      </c>
      <c r="K22" s="26">
        <f t="shared" si="0"/>
        <v>0</v>
      </c>
      <c r="L22" s="27"/>
    </row>
    <row r="23" spans="1:12" hidden="1" x14ac:dyDescent="0.2">
      <c r="A23" s="23">
        <v>14</v>
      </c>
      <c r="B23" s="29"/>
      <c r="C23" s="28"/>
      <c r="D23" s="28"/>
      <c r="E23" s="26" t="str">
        <f>IF(B23=0,"",IF(C23&gt;9999,"",ROUND('[1]General Variables'!$B$2*VLOOKUP(B23,[1]!Operations[#Data],10,FALSE)/VLOOKUP(B23,[1]!Operations[#Data],9,FALSE)*C23,2)))</f>
        <v/>
      </c>
      <c r="F23" s="26">
        <f>IF(B23=0,0,IF(C23&gt;9999,"",ROUND(IF(VLOOKUP(B23,[1]!Operations[#Data],12,FALSE)=0,VLOOKUP(B23,[1]!Operations[#Data],13,FALSE)*'[1]General Variables'!$B$6,VLOOKUP(B23,[1]!Operations[#Data],12,FALSE)*'[1]General Variables'!$B$5)/VLOOKUP(B23,[1]!Operations[#Data],9,FALSE)*C23,2)))</f>
        <v>0</v>
      </c>
      <c r="G23" s="26">
        <f>IF(B23=0,0,IF(C23&gt;9999,"",ROUND(VLOOKUP(VLOOKUP(B23,[1]!Operations[#Data],11,FALSE),[1]!PowerUnits[#Data],10,FALSE)/VLOOKUP(B23,[1]!Operations[#Data],9,FALSE)*C23,2)))</f>
        <v>0</v>
      </c>
      <c r="H23" s="26" t="str">
        <f>IF(B23=0,"",IF(C23&gt;9999,"",ROUND(VLOOKUP($B23,[1]!Operations[#Data],15,FALSE)*C23,2)))</f>
        <v/>
      </c>
      <c r="I23" s="26">
        <f>IF(B23=0,0,IF(C23&gt;9999,"",ROUND(VLOOKUP(VLOOKUP(B23,[1]!Operations[#Data],11,FALSE),[1]!PowerUnits[#Data],16,FALSE)/VLOOKUP(B23,[1]!Operations[#Data],9,FALSE)*C23,2)))</f>
        <v>0</v>
      </c>
      <c r="J23" s="26" t="str">
        <f>IF(B23=0,"",IF(C23&gt;9999,"",ROUND(VLOOKUP($B23,[1]!Operations[#Data],21,FALSE)*$C23,2)))</f>
        <v/>
      </c>
      <c r="K23" s="26">
        <f t="shared" si="0"/>
        <v>0</v>
      </c>
      <c r="L23" s="27"/>
    </row>
    <row r="24" spans="1:12" hidden="1" x14ac:dyDescent="0.2">
      <c r="A24" s="23">
        <v>15</v>
      </c>
      <c r="B24" s="29"/>
      <c r="C24" s="28"/>
      <c r="D24" s="28"/>
      <c r="E24" s="26" t="str">
        <f>IF(B24=0,"",IF(C24&gt;9999,"",ROUND('[1]General Variables'!$B$2*VLOOKUP(B24,[1]!Operations[#Data],10,FALSE)/VLOOKUP(B24,[1]!Operations[#Data],9,FALSE)*C24,2)))</f>
        <v/>
      </c>
      <c r="F24" s="26">
        <f>IF(B24=0,0,IF(C24&gt;9999,"",ROUND(IF(VLOOKUP(B24,[1]!Operations[#Data],12,FALSE)=0,VLOOKUP(B24,[1]!Operations[#Data],13,FALSE)*'[1]General Variables'!$B$6,VLOOKUP(B24,[1]!Operations[#Data],12,FALSE)*'[1]General Variables'!$B$5)/VLOOKUP(B24,[1]!Operations[#Data],9,FALSE)*C24,2)))</f>
        <v>0</v>
      </c>
      <c r="G24" s="26">
        <f>IF(B24=0,0,IF(C24&gt;9999,"",ROUND(VLOOKUP(VLOOKUP(B24,[1]!Operations[#Data],11,FALSE),[1]!PowerUnits[#Data],10,FALSE)/VLOOKUP(B24,[1]!Operations[#Data],9,FALSE)*C24,2)))</f>
        <v>0</v>
      </c>
      <c r="H24" s="26" t="str">
        <f>IF(B24=0,"",IF(C24&gt;9999,"",ROUND(VLOOKUP($B24,[1]!Operations[#Data],15,FALSE)*C24,2)))</f>
        <v/>
      </c>
      <c r="I24" s="26">
        <f>IF(B24=0,0,IF(C24&gt;9999,"",ROUND(VLOOKUP(VLOOKUP(B24,[1]!Operations[#Data],11,FALSE),[1]!PowerUnits[#Data],16,FALSE)/VLOOKUP(B24,[1]!Operations[#Data],9,FALSE)*C24,2)))</f>
        <v>0</v>
      </c>
      <c r="J24" s="26" t="str">
        <f>IF(B24=0,"",IF(C24&gt;9999,"",ROUND(VLOOKUP($B24,[1]!Operations[#Data],21,FALSE)*$C24,2)))</f>
        <v/>
      </c>
      <c r="K24" s="26">
        <f t="shared" si="0"/>
        <v>0</v>
      </c>
      <c r="L24" s="27"/>
    </row>
    <row r="25" spans="1:12" hidden="1" x14ac:dyDescent="0.2">
      <c r="A25" s="23">
        <v>16</v>
      </c>
      <c r="B25" s="29"/>
      <c r="C25" s="28"/>
      <c r="D25" s="28"/>
      <c r="E25" s="26" t="str">
        <f>IF(B25=0,"",IF(C25&gt;9999,"",ROUND('[1]General Variables'!$B$2*VLOOKUP(B25,[1]!Operations[#Data],10,FALSE)/VLOOKUP(B25,[1]!Operations[#Data],9,FALSE)*C25,2)))</f>
        <v/>
      </c>
      <c r="F25" s="26">
        <f>IF(B25=0,0,IF(C25&gt;9999,"",ROUND(IF(VLOOKUP(B25,[1]!Operations[#Data],12,FALSE)=0,VLOOKUP(B25,[1]!Operations[#Data],13,FALSE)*'[1]General Variables'!$B$6,VLOOKUP(B25,[1]!Operations[#Data],12,FALSE)*'[1]General Variables'!$B$5)/VLOOKUP(B25,[1]!Operations[#Data],9,FALSE)*C25,2)))</f>
        <v>0</v>
      </c>
      <c r="G25" s="26">
        <f>IF(B25=0,0,IF(C25&gt;9999,"",ROUND(VLOOKUP(VLOOKUP(B25,[1]!Operations[#Data],11,FALSE),[1]!PowerUnits[#Data],10,FALSE)/VLOOKUP(B25,[1]!Operations[#Data],9,FALSE)*C25,2)))</f>
        <v>0</v>
      </c>
      <c r="H25" s="26" t="str">
        <f>IF(B25=0,"",IF(C25&gt;9999,"",ROUND(VLOOKUP($B25,[1]!Operations[#Data],15,FALSE)*C25,2)))</f>
        <v/>
      </c>
      <c r="I25" s="26">
        <f>IF(B25=0,0,IF(C25&gt;9999,"",ROUND(VLOOKUP(VLOOKUP(B25,[1]!Operations[#Data],11,FALSE),[1]!PowerUnits[#Data],16,FALSE)/VLOOKUP(B25,[1]!Operations[#Data],9,FALSE)*C25,2)))</f>
        <v>0</v>
      </c>
      <c r="J25" s="26" t="str">
        <f>IF(B25=0,"",IF(C25&gt;9999,"",ROUND(VLOOKUP($B25,[1]!Operations[#Data],21,FALSE)*$C25,2)))</f>
        <v/>
      </c>
      <c r="K25" s="26">
        <f t="shared" si="0"/>
        <v>0</v>
      </c>
      <c r="L25" s="27"/>
    </row>
    <row r="26" spans="1:12" hidden="1" x14ac:dyDescent="0.2">
      <c r="A26" s="23">
        <v>17</v>
      </c>
      <c r="B26" s="29"/>
      <c r="C26" s="28"/>
      <c r="D26" s="28"/>
      <c r="E26" s="26" t="str">
        <f>IF(B26=0,"",IF(C26&gt;9999,"",ROUND('[1]General Variables'!$B$2*VLOOKUP(B26,[1]!Operations[#Data],10,FALSE)/VLOOKUP(B26,[1]!Operations[#Data],9,FALSE)*C26,2)))</f>
        <v/>
      </c>
      <c r="F26" s="26">
        <f>IF(B26=0,0,IF(C26&gt;9999,"",ROUND(IF(VLOOKUP(B26,[1]!Operations[#Data],12,FALSE)=0,VLOOKUP(B26,[1]!Operations[#Data],13,FALSE)*'[1]General Variables'!$B$6,VLOOKUP(B26,[1]!Operations[#Data],12,FALSE)*'[1]General Variables'!$B$5)/VLOOKUP(B26,[1]!Operations[#Data],9,FALSE)*C26,2)))</f>
        <v>0</v>
      </c>
      <c r="G26" s="26">
        <f>IF(B26=0,0,IF(C26&gt;9999,"",ROUND(VLOOKUP(VLOOKUP(B26,[1]!Operations[#Data],11,FALSE),[1]!PowerUnits[#Data],10,FALSE)/VLOOKUP(B26,[1]!Operations[#Data],9,FALSE)*C26,2)))</f>
        <v>0</v>
      </c>
      <c r="H26" s="26" t="str">
        <f>IF(B26=0,"",IF(C26&gt;9999,"",ROUND(VLOOKUP($B26,[1]!Operations[#Data],15,FALSE)*C26,2)))</f>
        <v/>
      </c>
      <c r="I26" s="26">
        <f>IF(B26=0,0,IF(C26&gt;9999,"",ROUND(VLOOKUP(VLOOKUP(B26,[1]!Operations[#Data],11,FALSE),[1]!PowerUnits[#Data],16,FALSE)/VLOOKUP(B26,[1]!Operations[#Data],9,FALSE)*C26,2)))</f>
        <v>0</v>
      </c>
      <c r="J26" s="26" t="str">
        <f>IF(B26=0,"",IF(C26&gt;9999,"",ROUND(VLOOKUP($B26,[1]!Operations[#Data],21,FALSE)*$C26,2)))</f>
        <v/>
      </c>
      <c r="K26" s="26">
        <f t="shared" si="0"/>
        <v>0</v>
      </c>
      <c r="L26" s="27"/>
    </row>
    <row r="27" spans="1:12" hidden="1" x14ac:dyDescent="0.2">
      <c r="A27" s="23">
        <v>18</v>
      </c>
      <c r="B27" s="29"/>
      <c r="C27" s="28"/>
      <c r="D27" s="28"/>
      <c r="E27" s="26" t="str">
        <f>IF(B27=0,"",IF(C27&gt;9999,"",ROUND('[1]General Variables'!$B$2*VLOOKUP(B27,[1]!Operations[#Data],10,FALSE)/VLOOKUP(B27,[1]!Operations[#Data],9,FALSE)*C27,2)))</f>
        <v/>
      </c>
      <c r="F27" s="26">
        <f>IF(B27=0,0,IF(C27&gt;9999,"",ROUND(IF(VLOOKUP(B27,[1]!Operations[#Data],12,FALSE)=0,VLOOKUP(B27,[1]!Operations[#Data],13,FALSE)*'[1]General Variables'!$B$6,VLOOKUP(B27,[1]!Operations[#Data],12,FALSE)*'[1]General Variables'!$B$5)/VLOOKUP(B27,[1]!Operations[#Data],9,FALSE)*C27,2)))</f>
        <v>0</v>
      </c>
      <c r="G27" s="26">
        <f>IF(B27=0,0,IF(C27&gt;9999,"",ROUND(VLOOKUP(VLOOKUP(B27,[1]!Operations[#Data],11,FALSE),[1]!PowerUnits[#Data],10,FALSE)/VLOOKUP(B27,[1]!Operations[#Data],9,FALSE)*C27,2)))</f>
        <v>0</v>
      </c>
      <c r="H27" s="26" t="str">
        <f>IF(B27=0,"",IF(C27&gt;9999,"",ROUND(VLOOKUP($B27,[1]!Operations[#Data],15,FALSE)*C27,2)))</f>
        <v/>
      </c>
      <c r="I27" s="26">
        <f>IF(B27=0,0,IF(C27&gt;9999,"",ROUND(VLOOKUP(VLOOKUP(B27,[1]!Operations[#Data],11,FALSE),[1]!PowerUnits[#Data],16,FALSE)/VLOOKUP(B27,[1]!Operations[#Data],9,FALSE)*C27,2)))</f>
        <v>0</v>
      </c>
      <c r="J27" s="26" t="str">
        <f>IF(B27=0,"",IF(C27&gt;9999,"",ROUND(VLOOKUP($B27,[1]!Operations[#Data],21,FALSE)*$C27,2)))</f>
        <v/>
      </c>
      <c r="K27" s="26">
        <f t="shared" si="0"/>
        <v>0</v>
      </c>
      <c r="L27" s="27"/>
    </row>
    <row r="28" spans="1:12" hidden="1" x14ac:dyDescent="0.2">
      <c r="A28" s="23">
        <v>19</v>
      </c>
      <c r="B28" s="29"/>
      <c r="C28" s="28"/>
      <c r="D28" s="28"/>
      <c r="E28" s="26" t="str">
        <f>IF(B28=0,"",IF(C28&gt;9999,"",ROUND('[1]General Variables'!$B$2*VLOOKUP(B28,[1]!Operations[#Data],10,FALSE)/VLOOKUP(B28,[1]!Operations[#Data],9,FALSE)*C28,2)))</f>
        <v/>
      </c>
      <c r="F28" s="26">
        <f>IF(B28=0,0,IF(C28&gt;9999,"",ROUND(IF(VLOOKUP(B28,[1]!Operations[#Data],12,FALSE)=0,VLOOKUP(B28,[1]!Operations[#Data],13,FALSE)*'[1]General Variables'!$B$6,VLOOKUP(B28,[1]!Operations[#Data],12,FALSE)*'[1]General Variables'!$B$5)/VLOOKUP(B28,[1]!Operations[#Data],9,FALSE)*C28,2)))</f>
        <v>0</v>
      </c>
      <c r="G28" s="26">
        <f>IF(B28=0,0,IF(C28&gt;9999,"",ROUND(VLOOKUP(VLOOKUP(B28,[1]!Operations[#Data],11,FALSE),[1]!PowerUnits[#Data],10,FALSE)/VLOOKUP(B28,[1]!Operations[#Data],9,FALSE)*C28,2)))</f>
        <v>0</v>
      </c>
      <c r="H28" s="26" t="str">
        <f>IF(B28=0,"",IF(C28&gt;9999,"",ROUND(VLOOKUP($B28,[1]!Operations[#Data],15,FALSE)*C28,2)))</f>
        <v/>
      </c>
      <c r="I28" s="26">
        <f>IF(B28=0,0,IF(C28&gt;9999,"",ROUND(VLOOKUP(VLOOKUP(B28,[1]!Operations[#Data],11,FALSE),[1]!PowerUnits[#Data],16,FALSE)/VLOOKUP(B28,[1]!Operations[#Data],9,FALSE)*C28,2)))</f>
        <v>0</v>
      </c>
      <c r="J28" s="26" t="str">
        <f>IF(B28=0,"",IF(C28&gt;9999,"",ROUND(VLOOKUP($B28,[1]!Operations[#Data],21,FALSE)*$C28,2)))</f>
        <v/>
      </c>
      <c r="K28" s="26">
        <f t="shared" si="0"/>
        <v>0</v>
      </c>
      <c r="L28" s="30"/>
    </row>
    <row r="29" spans="1:12" hidden="1" x14ac:dyDescent="0.2">
      <c r="A29" s="23">
        <v>20</v>
      </c>
      <c r="B29" s="29"/>
      <c r="C29" s="28"/>
      <c r="D29" s="28"/>
      <c r="E29" s="26" t="str">
        <f>IF(B29=0,"",IF(C29&gt;9999,"",ROUND('[1]General Variables'!$B$2*VLOOKUP(B29,[1]!Operations[#Data],10,FALSE)/VLOOKUP(B29,[1]!Operations[#Data],9,FALSE)*C29,2)))</f>
        <v/>
      </c>
      <c r="F29" s="26">
        <f>IF(B29=0,0,IF(C29&gt;9999,"",ROUND(IF(VLOOKUP(B29,[1]!Operations[#Data],12,FALSE)=0,VLOOKUP(B29,[1]!Operations[#Data],13,FALSE)*'[1]General Variables'!$B$6,VLOOKUP(B29,[1]!Operations[#Data],12,FALSE)*'[1]General Variables'!$B$5)/VLOOKUP(B29,[1]!Operations[#Data],9,FALSE)*C29,2)))</f>
        <v>0</v>
      </c>
      <c r="G29" s="26">
        <f>IF(B29=0,0,IF(C29&gt;9999,"",ROUND(VLOOKUP(VLOOKUP(B29,[1]!Operations[#Data],11,FALSE),[1]!PowerUnits[#Data],10,FALSE)/VLOOKUP(B29,[1]!Operations[#Data],9,FALSE)*C29,2)))</f>
        <v>0</v>
      </c>
      <c r="H29" s="26" t="str">
        <f>IF(B29=0,"",IF(C29&gt;9999,"",ROUND(VLOOKUP($B29,[1]!Operations[#Data],15,FALSE)*C29,2)))</f>
        <v/>
      </c>
      <c r="I29" s="26">
        <f>IF(B29=0,0,IF(C29&gt;9999,"",ROUND(VLOOKUP(VLOOKUP(B29,[1]!Operations[#Data],11,FALSE),[1]!PowerUnits[#Data],16,FALSE)/VLOOKUP(B29,[1]!Operations[#Data],9,FALSE)*C29,2)))</f>
        <v>0</v>
      </c>
      <c r="J29" s="26" t="str">
        <f>IF(B29=0,"",IF(C29&gt;9999,"",ROUND(VLOOKUP($B29,[1]!Operations[#Data],21,FALSE)*$C29,2)))</f>
        <v/>
      </c>
      <c r="K29" s="26">
        <f t="shared" si="0"/>
        <v>0</v>
      </c>
      <c r="L29" s="4"/>
    </row>
    <row r="30" spans="1:12" ht="3" customHeight="1" thickBot="1" x14ac:dyDescent="0.25">
      <c r="A30" s="23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4"/>
    </row>
    <row r="31" spans="1:12" ht="13.5" thickTop="1" x14ac:dyDescent="0.2">
      <c r="C31" s="35" t="s">
        <v>21</v>
      </c>
      <c r="D31" s="35"/>
      <c r="E31" s="36">
        <f>SUM(E10:E29)</f>
        <v>9.77</v>
      </c>
      <c r="F31" s="36">
        <f t="shared" ref="F31:K31" si="1">SUM(F10:F29)</f>
        <v>9.8000000000000007</v>
      </c>
      <c r="G31" s="36">
        <f t="shared" si="1"/>
        <v>5.53</v>
      </c>
      <c r="H31" s="36">
        <f t="shared" si="1"/>
        <v>7.1499999999999995</v>
      </c>
      <c r="I31" s="36">
        <f t="shared" si="1"/>
        <v>19.09</v>
      </c>
      <c r="J31" s="36">
        <f t="shared" si="1"/>
        <v>14.48</v>
      </c>
      <c r="K31" s="36">
        <f t="shared" si="1"/>
        <v>65.820000000000007</v>
      </c>
      <c r="L31" s="27"/>
    </row>
    <row r="33" spans="1:12" ht="24" customHeight="1" thickBot="1" x14ac:dyDescent="0.25">
      <c r="B33" s="4"/>
      <c r="C33" s="4"/>
      <c r="D33" s="4"/>
      <c r="E33" s="4"/>
      <c r="F33" s="19" t="s">
        <v>22</v>
      </c>
      <c r="G33" s="19" t="s">
        <v>23</v>
      </c>
      <c r="H33" s="15" t="s">
        <v>24</v>
      </c>
      <c r="I33" s="15"/>
      <c r="J33" s="19" t="s">
        <v>25</v>
      </c>
      <c r="L33" s="15" t="s">
        <v>12</v>
      </c>
    </row>
    <row r="34" spans="1:12" s="37" customFormat="1" ht="14.25" thickTop="1" thickBot="1" x14ac:dyDescent="0.25">
      <c r="B34" s="38" t="s">
        <v>26</v>
      </c>
      <c r="C34" s="20"/>
      <c r="D34" s="20"/>
      <c r="E34" s="20"/>
      <c r="F34" s="19"/>
      <c r="G34" s="19"/>
      <c r="H34" s="20" t="s">
        <v>27</v>
      </c>
      <c r="I34" s="20" t="s">
        <v>13</v>
      </c>
      <c r="J34" s="19"/>
      <c r="K34" s="20" t="s">
        <v>28</v>
      </c>
      <c r="L34" s="19"/>
    </row>
    <row r="35" spans="1:12" ht="13.5" thickTop="1" x14ac:dyDescent="0.2">
      <c r="A35" s="39"/>
      <c r="B35" s="24" t="s">
        <v>29</v>
      </c>
      <c r="C35" s="40" t="str">
        <f>IF(B35=0,"",VLOOKUP($B35,[1]!Materials[#Data],2,FALSE))</f>
        <v>Herbicide</v>
      </c>
      <c r="D35" s="40"/>
      <c r="E35" s="40"/>
      <c r="F35" s="25">
        <v>1</v>
      </c>
      <c r="G35" s="41">
        <v>1</v>
      </c>
      <c r="H35" s="42">
        <v>32</v>
      </c>
      <c r="I35" s="43" t="str">
        <f>IF($B35=0,"",VLOOKUP($B35,[1]!Materials[#Data],5,FALSE))</f>
        <v>ounce</v>
      </c>
      <c r="J35" s="44">
        <f>IF($B35=0,"",VLOOKUP($B35,[1]!Materials[#Data],7,FALSE))</f>
        <v>8.59375E-2</v>
      </c>
      <c r="K35" s="36">
        <f>IF(B35=0,0,ROUND(G35*H35*J35,2))</f>
        <v>2.75</v>
      </c>
      <c r="L35" s="27"/>
    </row>
    <row r="36" spans="1:12" x14ac:dyDescent="0.2">
      <c r="A36" s="39"/>
      <c r="B36" s="24" t="s">
        <v>30</v>
      </c>
      <c r="C36" s="40" t="str">
        <f>IF(B36=0,"",VLOOKUP($B36,[1]!Materials[#Data],2,FALSE))</f>
        <v>Fertilizer</v>
      </c>
      <c r="D36" s="40"/>
      <c r="E36" s="40"/>
      <c r="F36" s="25">
        <v>1</v>
      </c>
      <c r="G36" s="41">
        <v>1</v>
      </c>
      <c r="H36" s="42">
        <v>2</v>
      </c>
      <c r="I36" s="43" t="str">
        <f>IF($B36=0,"",VLOOKUP($B36,[1]!Materials[#Data],5,FALSE))</f>
        <v>pound</v>
      </c>
      <c r="J36" s="44">
        <f>IF($B36=0,"",VLOOKUP($B36,[1]!Materials[#Data],7,FALSE))</f>
        <v>0.21</v>
      </c>
      <c r="K36" s="36">
        <f t="shared" ref="K36:K59" si="2">IF(B36=0,0,ROUND(G36*H36*J36,2))</f>
        <v>0.42</v>
      </c>
      <c r="L36" s="27"/>
    </row>
    <row r="37" spans="1:12" ht="13.5" x14ac:dyDescent="0.2">
      <c r="A37" s="39"/>
      <c r="B37" s="45" t="s">
        <v>31</v>
      </c>
      <c r="C37" s="40" t="str">
        <f>IF(B37=0,"",VLOOKUP($B37,[1]!Materials[#Data],2,FALSE))</f>
        <v>Herbicide</v>
      </c>
      <c r="D37" s="40"/>
      <c r="E37" s="40"/>
      <c r="F37" s="25">
        <v>1</v>
      </c>
      <c r="G37" s="41">
        <v>1</v>
      </c>
      <c r="H37" s="42">
        <v>2</v>
      </c>
      <c r="I37" s="43" t="str">
        <f>IF($B37=0,"",VLOOKUP($B37,[1]!Materials[#Data],5,FALSE))</f>
        <v>pint</v>
      </c>
      <c r="J37" s="44">
        <f>IF($B37=0,"",VLOOKUP($B37,[1]!Materials[#Data],7,FALSE))</f>
        <v>6</v>
      </c>
      <c r="K37" s="36">
        <f t="shared" si="2"/>
        <v>12</v>
      </c>
      <c r="L37" s="27"/>
    </row>
    <row r="38" spans="1:12" x14ac:dyDescent="0.2">
      <c r="A38" s="39"/>
      <c r="B38" s="24" t="s">
        <v>32</v>
      </c>
      <c r="C38" s="40" t="str">
        <f>IF(B38=0,"",VLOOKUP($B38,[1]!Materials[#Data],2,FALSE))</f>
        <v>Fertilizer</v>
      </c>
      <c r="D38" s="40"/>
      <c r="E38" s="40"/>
      <c r="F38" s="25">
        <v>1</v>
      </c>
      <c r="G38" s="41">
        <v>1</v>
      </c>
      <c r="H38" s="42">
        <v>50</v>
      </c>
      <c r="I38" s="43" t="str">
        <f>IF($B38=0,"",VLOOKUP($B38,[1]!Materials[#Data],5,FALSE))</f>
        <v>lbs N</v>
      </c>
      <c r="J38" s="44">
        <f>IF($B38=0,"",VLOOKUP($B38,[1]!Materials[#Data],7,FALSE))</f>
        <v>0.75</v>
      </c>
      <c r="K38" s="36">
        <f t="shared" si="2"/>
        <v>37.5</v>
      </c>
      <c r="L38" s="27"/>
    </row>
    <row r="39" spans="1:12" x14ac:dyDescent="0.2">
      <c r="A39" s="39"/>
      <c r="B39" s="24" t="s">
        <v>33</v>
      </c>
      <c r="C39" s="40" t="str">
        <f>IF(B39=0,"",VLOOKUP($B39,[1]!Materials[#Data],2,FALSE))</f>
        <v>Herbicide</v>
      </c>
      <c r="D39" s="40"/>
      <c r="E39" s="40"/>
      <c r="F39" s="25">
        <v>2</v>
      </c>
      <c r="G39" s="41">
        <v>1</v>
      </c>
      <c r="H39" s="42">
        <v>5</v>
      </c>
      <c r="I39" s="43" t="str">
        <f>IF($B39=0,"",VLOOKUP($B39,[1]!Materials[#Data],5,FALSE))</f>
        <v>ounce</v>
      </c>
      <c r="J39" s="44">
        <f>IF($B39=0,"",VLOOKUP($B39,[1]!Materials[#Data],7,FALSE))</f>
        <v>5.2734375</v>
      </c>
      <c r="K39" s="36">
        <f t="shared" si="2"/>
        <v>26.37</v>
      </c>
      <c r="L39" s="27"/>
    </row>
    <row r="40" spans="1:12" x14ac:dyDescent="0.2">
      <c r="A40" s="39"/>
      <c r="B40" s="24" t="s">
        <v>29</v>
      </c>
      <c r="C40" s="40" t="str">
        <f>IF(B40=0,"",VLOOKUP($B40,[1]!Materials[#Data],2,FALSE))</f>
        <v>Herbicide</v>
      </c>
      <c r="D40" s="40"/>
      <c r="E40" s="40"/>
      <c r="F40" s="25">
        <v>2</v>
      </c>
      <c r="G40" s="41">
        <v>0.5</v>
      </c>
      <c r="H40" s="42">
        <v>32</v>
      </c>
      <c r="I40" s="43" t="str">
        <f>IF($B40=0,"",VLOOKUP($B40,[1]!Materials[#Data],5,FALSE))</f>
        <v>ounce</v>
      </c>
      <c r="J40" s="44">
        <f>IF($B40=0,"",VLOOKUP($B40,[1]!Materials[#Data],7,FALSE))</f>
        <v>8.59375E-2</v>
      </c>
      <c r="K40" s="36">
        <f t="shared" si="2"/>
        <v>1.38</v>
      </c>
      <c r="L40" s="27"/>
    </row>
    <row r="41" spans="1:12" x14ac:dyDescent="0.2">
      <c r="A41" s="39"/>
      <c r="B41" s="24" t="s">
        <v>30</v>
      </c>
      <c r="C41" s="40" t="str">
        <f>IF(B41=0,"",VLOOKUP($B41,[1]!Materials[#Data],2,FALSE))</f>
        <v>Fertilizer</v>
      </c>
      <c r="D41" s="40"/>
      <c r="E41" s="40"/>
      <c r="F41" s="25">
        <v>2</v>
      </c>
      <c r="G41" s="41">
        <v>0.5</v>
      </c>
      <c r="H41" s="42">
        <v>2</v>
      </c>
      <c r="I41" s="43" t="str">
        <f>IF($B41=0,"",VLOOKUP($B41,[1]!Materials[#Data],5,FALSE))</f>
        <v>pound</v>
      </c>
      <c r="J41" s="44">
        <f>IF($B41=0,"",VLOOKUP($B41,[1]!Materials[#Data],7,FALSE))</f>
        <v>0.21</v>
      </c>
      <c r="K41" s="36">
        <f t="shared" si="2"/>
        <v>0.21</v>
      </c>
      <c r="L41" s="27"/>
    </row>
    <row r="42" spans="1:12" ht="13.5" x14ac:dyDescent="0.2">
      <c r="A42" s="39"/>
      <c r="B42" s="45" t="s">
        <v>31</v>
      </c>
      <c r="C42" s="40" t="str">
        <f>IF(B42=0,"",VLOOKUP($B42,[1]!Materials[#Data],2,FALSE))</f>
        <v>Herbicide</v>
      </c>
      <c r="D42" s="40"/>
      <c r="E42" s="40"/>
      <c r="F42" s="25">
        <v>2</v>
      </c>
      <c r="G42" s="41">
        <v>1</v>
      </c>
      <c r="H42" s="42">
        <v>1</v>
      </c>
      <c r="I42" s="43" t="str">
        <f>IF($B42=0,"",VLOOKUP($B42,[1]!Materials[#Data],5,FALSE))</f>
        <v>pint</v>
      </c>
      <c r="J42" s="44">
        <f>IF($B42=0,"",VLOOKUP($B42,[1]!Materials[#Data],7,FALSE))</f>
        <v>6</v>
      </c>
      <c r="K42" s="36">
        <f t="shared" si="2"/>
        <v>6</v>
      </c>
      <c r="L42" s="27"/>
    </row>
    <row r="43" spans="1:12" x14ac:dyDescent="0.2">
      <c r="A43" s="39"/>
      <c r="B43" s="24" t="s">
        <v>34</v>
      </c>
      <c r="C43" s="40" t="str">
        <f>IF(B43=0,"",VLOOKUP($B43,[1]!Materials[#Data],2,FALSE))</f>
        <v>Seed</v>
      </c>
      <c r="D43" s="40"/>
      <c r="E43" s="40"/>
      <c r="F43" s="25">
        <v>3</v>
      </c>
      <c r="G43" s="41">
        <v>1</v>
      </c>
      <c r="H43" s="42">
        <v>5</v>
      </c>
      <c r="I43" s="43" t="str">
        <f>IF($B43=0,"",VLOOKUP($B43,[1]!Materials[#Data],5,FALSE))</f>
        <v>pound</v>
      </c>
      <c r="J43" s="44">
        <f>IF($B43=0,"",VLOOKUP($B43,[1]!Materials[#Data],7,FALSE))</f>
        <v>4</v>
      </c>
      <c r="K43" s="36">
        <f t="shared" si="2"/>
        <v>20</v>
      </c>
      <c r="L43" s="27"/>
    </row>
    <row r="44" spans="1:12" x14ac:dyDescent="0.2">
      <c r="A44" s="46" t="s">
        <v>35</v>
      </c>
      <c r="B44" s="24" t="s">
        <v>36</v>
      </c>
      <c r="C44" s="40" t="str">
        <f>IF(B44=0,"",VLOOKUP($B44,[1]!Materials[#Data],2,FALSE))</f>
        <v>Custom</v>
      </c>
      <c r="D44" s="40"/>
      <c r="E44" s="40"/>
      <c r="F44" s="25">
        <v>4</v>
      </c>
      <c r="G44" s="41">
        <v>0.55000000000000004</v>
      </c>
      <c r="H44" s="42">
        <v>1</v>
      </c>
      <c r="I44" s="43" t="str">
        <f>IF($B44=0,"",VLOOKUP($B44,[1]!Materials[#Data],5,FALSE))</f>
        <v>acre</v>
      </c>
      <c r="J44" s="44">
        <f>IF($B44=0,"",VLOOKUP($B44,[1]!Materials[#Data],7,FALSE))</f>
        <v>8</v>
      </c>
      <c r="K44" s="36">
        <f t="shared" si="2"/>
        <v>4.4000000000000004</v>
      </c>
      <c r="L44" s="27"/>
    </row>
    <row r="45" spans="1:12" x14ac:dyDescent="0.2">
      <c r="A45" s="46" t="s">
        <v>35</v>
      </c>
      <c r="B45" s="24" t="s">
        <v>37</v>
      </c>
      <c r="C45" s="40" t="str">
        <f>IF(B45=0,"",VLOOKUP($B45,[1]!Materials[#Data],2,FALSE))</f>
        <v>Insecticide</v>
      </c>
      <c r="D45" s="40"/>
      <c r="E45" s="40"/>
      <c r="F45" s="25">
        <v>4</v>
      </c>
      <c r="G45" s="41">
        <v>0.55000000000000004</v>
      </c>
      <c r="H45" s="42">
        <v>1.92</v>
      </c>
      <c r="I45" s="43" t="str">
        <f>IF($B45=0,"",VLOOKUP($B45,[1]!Materials[#Data],5,FALSE))</f>
        <v>ounce</v>
      </c>
      <c r="J45" s="44">
        <f>IF($B45=0,"",VLOOKUP($B45,[1]!Materials[#Data],7,FALSE))</f>
        <v>3.671875</v>
      </c>
      <c r="K45" s="36">
        <f t="shared" si="2"/>
        <v>3.88</v>
      </c>
      <c r="L45" s="27"/>
    </row>
    <row r="46" spans="1:12" x14ac:dyDescent="0.2">
      <c r="A46" s="39"/>
      <c r="B46" s="24" t="s">
        <v>38</v>
      </c>
      <c r="C46" s="40" t="str">
        <f>IF(B46=0,"",VLOOKUP($B46,[1]!Materials[#Data],2,FALSE))</f>
        <v>Custom</v>
      </c>
      <c r="D46" s="40"/>
      <c r="E46" s="40"/>
      <c r="F46" s="25">
        <v>6</v>
      </c>
      <c r="G46" s="41">
        <v>1</v>
      </c>
      <c r="H46" s="42">
        <f>A4</f>
        <v>13</v>
      </c>
      <c r="I46" s="43" t="str">
        <f>IF($B46=0,"",VLOOKUP($B46,[1]!Materials[#Data],5,FALSE))</f>
        <v>cwt</v>
      </c>
      <c r="J46" s="44">
        <f>IF($B46=0,"",VLOOKUP($B46,[1]!Materials[#Data],7,FALSE))</f>
        <v>0.3</v>
      </c>
      <c r="K46" s="36">
        <f t="shared" si="2"/>
        <v>3.9</v>
      </c>
      <c r="L46" s="27"/>
    </row>
    <row r="47" spans="1:12" hidden="1" x14ac:dyDescent="0.2">
      <c r="A47" s="39"/>
      <c r="B47" s="24"/>
      <c r="C47" s="40" t="str">
        <f>IF(B47=0,"",VLOOKUP($B47,[1]!Materials[#Data],2,FALSE))</f>
        <v/>
      </c>
      <c r="D47" s="40"/>
      <c r="E47" s="40"/>
      <c r="F47" s="25"/>
      <c r="G47" s="41"/>
      <c r="H47" s="42"/>
      <c r="I47" s="43" t="str">
        <f>IF($B47=0,"",VLOOKUP($B47,[1]!Materials[#Data],5,FALSE))</f>
        <v/>
      </c>
      <c r="J47" s="44" t="str">
        <f>IF($B47=0,"",VLOOKUP($B47,[1]!Materials[#Data],7,FALSE))</f>
        <v/>
      </c>
      <c r="K47" s="36">
        <f t="shared" si="2"/>
        <v>0</v>
      </c>
      <c r="L47" s="27"/>
    </row>
    <row r="48" spans="1:12" hidden="1" x14ac:dyDescent="0.2">
      <c r="B48" s="29"/>
      <c r="C48" s="40" t="str">
        <f>IF(B48=0,"",VLOOKUP($B48,[1]!Materials[#Data],2,FALSE))</f>
        <v/>
      </c>
      <c r="D48" s="40"/>
      <c r="E48" s="40"/>
      <c r="F48" s="28"/>
      <c r="G48" s="41"/>
      <c r="H48" s="47"/>
      <c r="I48" s="43" t="str">
        <f>IF($B48=0,"",VLOOKUP($B48,[1]!Materials[#Data],5,FALSE))</f>
        <v/>
      </c>
      <c r="J48" s="44" t="str">
        <f>IF($B48=0,"",VLOOKUP($B48,[1]!Materials[#Data],7,FALSE))</f>
        <v/>
      </c>
      <c r="K48" s="36">
        <f t="shared" si="2"/>
        <v>0</v>
      </c>
      <c r="L48" s="27"/>
    </row>
    <row r="49" spans="2:12" hidden="1" x14ac:dyDescent="0.2">
      <c r="B49" s="29"/>
      <c r="C49" s="40" t="str">
        <f>IF(B49=0,"",VLOOKUP($B49,[1]!Materials[#Data],2,FALSE))</f>
        <v/>
      </c>
      <c r="D49" s="40"/>
      <c r="E49" s="40"/>
      <c r="F49" s="28"/>
      <c r="G49" s="41"/>
      <c r="H49" s="47"/>
      <c r="I49" s="43" t="str">
        <f>IF($B49=0,"",VLOOKUP($B49,[1]!Materials[#Data],5,FALSE))</f>
        <v/>
      </c>
      <c r="J49" s="44" t="str">
        <f>IF($B49=0,"",VLOOKUP($B49,[1]!Materials[#Data],7,FALSE))</f>
        <v/>
      </c>
      <c r="K49" s="36">
        <f t="shared" si="2"/>
        <v>0</v>
      </c>
      <c r="L49" s="27"/>
    </row>
    <row r="50" spans="2:12" hidden="1" x14ac:dyDescent="0.2">
      <c r="B50" s="29"/>
      <c r="C50" s="40" t="str">
        <f>IF(B50=0,"",VLOOKUP($B50,[1]!Materials[#Data],2,FALSE))</f>
        <v/>
      </c>
      <c r="D50" s="40"/>
      <c r="E50" s="40"/>
      <c r="F50" s="28"/>
      <c r="G50" s="48"/>
      <c r="H50" s="47"/>
      <c r="I50" s="43" t="str">
        <f>IF($B50=0,"",VLOOKUP($B50,[1]!Materials[#Data],5,FALSE))</f>
        <v/>
      </c>
      <c r="J50" s="44" t="str">
        <f>IF($B50=0,"",VLOOKUP($B50,[1]!Materials[#Data],7,FALSE))</f>
        <v/>
      </c>
      <c r="K50" s="36">
        <f t="shared" si="2"/>
        <v>0</v>
      </c>
      <c r="L50" s="27"/>
    </row>
    <row r="51" spans="2:12" hidden="1" x14ac:dyDescent="0.2">
      <c r="B51" s="29"/>
      <c r="C51" s="40" t="str">
        <f>IF(B51=0,"",VLOOKUP($B51,[1]!Materials[#Data],2,FALSE))</f>
        <v/>
      </c>
      <c r="D51" s="40"/>
      <c r="E51" s="40"/>
      <c r="F51" s="28"/>
      <c r="G51" s="48"/>
      <c r="H51" s="47"/>
      <c r="I51" s="43" t="str">
        <f>IF($B51=0,"",VLOOKUP($B51,[1]!Materials[#Data],5,FALSE))</f>
        <v/>
      </c>
      <c r="J51" s="44" t="str">
        <f>IF($B51=0,"",VLOOKUP($B51,[1]!Materials[#Data],7,FALSE))</f>
        <v/>
      </c>
      <c r="K51" s="36">
        <f t="shared" si="2"/>
        <v>0</v>
      </c>
      <c r="L51" s="27"/>
    </row>
    <row r="52" spans="2:12" hidden="1" x14ac:dyDescent="0.2">
      <c r="B52" s="29"/>
      <c r="C52" s="40" t="str">
        <f>IF(B52=0,"",VLOOKUP($B52,[1]!Materials[#Data],2,FALSE))</f>
        <v/>
      </c>
      <c r="D52" s="40"/>
      <c r="E52" s="40"/>
      <c r="F52" s="28"/>
      <c r="G52" s="48"/>
      <c r="H52" s="47"/>
      <c r="I52" s="43" t="str">
        <f>IF($B52=0,"",VLOOKUP($B52,[1]!Materials[#Data],5,FALSE))</f>
        <v/>
      </c>
      <c r="J52" s="44" t="str">
        <f>IF($B52=0,"",VLOOKUP($B52,[1]!Materials[#Data],7,FALSE))</f>
        <v/>
      </c>
      <c r="K52" s="36">
        <f t="shared" si="2"/>
        <v>0</v>
      </c>
      <c r="L52" s="27"/>
    </row>
    <row r="53" spans="2:12" hidden="1" x14ac:dyDescent="0.2">
      <c r="B53" s="29"/>
      <c r="C53" s="40" t="str">
        <f>IF(B53=0,"",VLOOKUP($B53,[1]!Materials[#Data],2,FALSE))</f>
        <v/>
      </c>
      <c r="D53" s="40"/>
      <c r="E53" s="40"/>
      <c r="F53" s="28"/>
      <c r="G53" s="48"/>
      <c r="H53" s="47"/>
      <c r="I53" s="43" t="str">
        <f>IF($B53=0,"",VLOOKUP($B53,[1]!Materials[#Data],5,FALSE))</f>
        <v/>
      </c>
      <c r="J53" s="44" t="str">
        <f>IF($B53=0,"",VLOOKUP($B53,[1]!Materials[#Data],7,FALSE))</f>
        <v/>
      </c>
      <c r="K53" s="36">
        <f t="shared" si="2"/>
        <v>0</v>
      </c>
      <c r="L53" s="30"/>
    </row>
    <row r="54" spans="2:12" hidden="1" x14ac:dyDescent="0.2">
      <c r="B54" s="29"/>
      <c r="C54" s="40" t="str">
        <f>IF(B54=0,"",VLOOKUP($B54,[1]!Materials[#Data],2,FALSE))</f>
        <v/>
      </c>
      <c r="D54" s="40"/>
      <c r="E54" s="40"/>
      <c r="F54" s="28"/>
      <c r="G54" s="48"/>
      <c r="H54" s="47"/>
      <c r="I54" s="43" t="str">
        <f>IF($B54=0,"",VLOOKUP($B54,[1]!Materials[#Data],5,FALSE))</f>
        <v/>
      </c>
      <c r="J54" s="44" t="str">
        <f>IF($B54=0,"",VLOOKUP($B54,[1]!Materials[#Data],7,FALSE))</f>
        <v/>
      </c>
      <c r="K54" s="36">
        <f t="shared" si="2"/>
        <v>0</v>
      </c>
      <c r="L54" s="30"/>
    </row>
    <row r="55" spans="2:12" hidden="1" x14ac:dyDescent="0.2">
      <c r="B55" s="29"/>
      <c r="C55" s="40" t="str">
        <f>IF(B55=0,"",VLOOKUP($B55,[1]!Materials[#Data],2,FALSE))</f>
        <v/>
      </c>
      <c r="D55" s="40"/>
      <c r="E55" s="40"/>
      <c r="F55" s="28"/>
      <c r="G55" s="48"/>
      <c r="H55" s="47"/>
      <c r="I55" s="43" t="str">
        <f>IF($B55=0,"",VLOOKUP($B55,[1]!Materials[#Data],5,FALSE))</f>
        <v/>
      </c>
      <c r="J55" s="44" t="str">
        <f>IF($B55=0,"",VLOOKUP($B55,[1]!Materials[#Data],7,FALSE))</f>
        <v/>
      </c>
      <c r="K55" s="36">
        <f t="shared" si="2"/>
        <v>0</v>
      </c>
      <c r="L55" s="30"/>
    </row>
    <row r="56" spans="2:12" hidden="1" x14ac:dyDescent="0.2">
      <c r="B56" s="29"/>
      <c r="C56" s="40" t="str">
        <f>IF(B56=0,"",VLOOKUP($B56,[1]!Materials[#Data],2,FALSE))</f>
        <v/>
      </c>
      <c r="D56" s="40"/>
      <c r="E56" s="40"/>
      <c r="F56" s="28"/>
      <c r="G56" s="48"/>
      <c r="H56" s="47"/>
      <c r="I56" s="43" t="str">
        <f>IF($B56=0,"",VLOOKUP($B56,[1]!Materials[#Data],5,FALSE))</f>
        <v/>
      </c>
      <c r="J56" s="44" t="str">
        <f>IF($B56=0,"",VLOOKUP($B56,[1]!Materials[#Data],7,FALSE))</f>
        <v/>
      </c>
      <c r="K56" s="36">
        <f t="shared" si="2"/>
        <v>0</v>
      </c>
      <c r="L56" s="30"/>
    </row>
    <row r="57" spans="2:12" hidden="1" x14ac:dyDescent="0.2">
      <c r="B57" s="29"/>
      <c r="C57" s="40" t="str">
        <f>IF(B57=0,"",VLOOKUP($B57,[1]!Materials[#Data],2,FALSE))</f>
        <v/>
      </c>
      <c r="D57" s="40"/>
      <c r="E57" s="40"/>
      <c r="F57" s="28"/>
      <c r="G57" s="48"/>
      <c r="H57" s="47"/>
      <c r="I57" s="43" t="str">
        <f>IF($B57=0,"",VLOOKUP($B57,[1]!Materials[#Data],5,FALSE))</f>
        <v/>
      </c>
      <c r="J57" s="44" t="str">
        <f>IF($B57=0,"",VLOOKUP($B57,[1]!Materials[#Data],7,FALSE))</f>
        <v/>
      </c>
      <c r="K57" s="36">
        <f t="shared" si="2"/>
        <v>0</v>
      </c>
      <c r="L57" s="30"/>
    </row>
    <row r="58" spans="2:12" hidden="1" x14ac:dyDescent="0.2">
      <c r="B58" s="29"/>
      <c r="C58" s="40" t="str">
        <f>IF(B58=0,"",VLOOKUP($B58,[1]!Materials[#Data],2,FALSE))</f>
        <v/>
      </c>
      <c r="D58" s="40"/>
      <c r="E58" s="40"/>
      <c r="F58" s="28"/>
      <c r="G58" s="48"/>
      <c r="H58" s="47"/>
      <c r="I58" s="43" t="str">
        <f>IF($B58=0,"",VLOOKUP($B58,[1]!Materials[#Data],5,FALSE))</f>
        <v/>
      </c>
      <c r="J58" s="44" t="str">
        <f>IF($B58=0,"",VLOOKUP($B58,[1]!Materials[#Data],7,FALSE))</f>
        <v/>
      </c>
      <c r="K58" s="36">
        <f t="shared" si="2"/>
        <v>0</v>
      </c>
      <c r="L58" s="30"/>
    </row>
    <row r="59" spans="2:12" hidden="1" x14ac:dyDescent="0.2">
      <c r="B59" s="29"/>
      <c r="C59" s="40" t="str">
        <f>IF(B59=0,"",VLOOKUP($B59,[1]!Materials[#Data],2,FALSE))</f>
        <v/>
      </c>
      <c r="D59" s="40"/>
      <c r="E59" s="40"/>
      <c r="F59" s="28"/>
      <c r="G59" s="48"/>
      <c r="H59" s="47"/>
      <c r="I59" s="43" t="str">
        <f>IF($B59=0,"",VLOOKUP($B59,[1]!Materials[#Data],5,FALSE))</f>
        <v/>
      </c>
      <c r="J59" s="44" t="str">
        <f>IF($B59=0,"",VLOOKUP($B59,[1]!Materials[#Data],7,FALSE))</f>
        <v/>
      </c>
      <c r="K59" s="26">
        <f t="shared" si="2"/>
        <v>0</v>
      </c>
      <c r="L59" s="30"/>
    </row>
    <row r="60" spans="2:12" ht="3.75" customHeight="1" thickBot="1" x14ac:dyDescent="0.25">
      <c r="B60" s="31"/>
      <c r="C60" s="49"/>
      <c r="D60" s="49"/>
      <c r="E60" s="49"/>
      <c r="F60" s="32"/>
      <c r="G60" s="50"/>
      <c r="H60" s="51"/>
      <c r="I60" s="52"/>
      <c r="J60" s="53"/>
      <c r="K60" s="33"/>
      <c r="L60" s="34"/>
    </row>
    <row r="61" spans="2:12" ht="13.5" thickTop="1" x14ac:dyDescent="0.2">
      <c r="C61" s="35" t="s">
        <v>39</v>
      </c>
      <c r="D61" s="35"/>
      <c r="J61" s="36"/>
      <c r="K61" s="36">
        <f>SUM(K35:K59)</f>
        <v>118.81</v>
      </c>
      <c r="L61" s="27"/>
    </row>
    <row r="62" spans="2:12" x14ac:dyDescent="0.2">
      <c r="B62" s="54" t="s">
        <v>40</v>
      </c>
    </row>
    <row r="63" spans="2:12" x14ac:dyDescent="0.2">
      <c r="B63" s="13" t="s">
        <v>41</v>
      </c>
      <c r="K63" s="36">
        <f>K31+K61</f>
        <v>184.63</v>
      </c>
      <c r="L63" s="27"/>
    </row>
    <row r="64" spans="2:12" ht="13.5" thickBot="1" x14ac:dyDescent="0.25">
      <c r="D64" s="55" t="s">
        <v>42</v>
      </c>
      <c r="E64" s="56">
        <f>SUM($E$31:$H$31)+$K$61</f>
        <v>151.06</v>
      </c>
      <c r="F64" s="57" t="s">
        <v>43</v>
      </c>
      <c r="G64" s="57"/>
      <c r="H64" s="58">
        <f>'[1]General Variables'!$B$9</f>
        <v>0.08</v>
      </c>
      <c r="I64" s="59" t="str">
        <f>CONCATENATE("for ",TEXT('[1]General Variables'!$B$10,"0.0")," mo.")</f>
        <v>for 6.0 mo.</v>
      </c>
      <c r="K64" s="60">
        <f>ROUND(E64*H64*'[1]General Variables'!$B$10/12,2)</f>
        <v>6.04</v>
      </c>
      <c r="L64" s="61"/>
    </row>
    <row r="65" spans="2:12" ht="13.5" thickTop="1" x14ac:dyDescent="0.2">
      <c r="B65" s="13" t="s">
        <v>44</v>
      </c>
      <c r="K65" s="36">
        <f>SUM(K63:K64)</f>
        <v>190.67</v>
      </c>
      <c r="L65" s="27"/>
    </row>
    <row r="67" spans="2:12" x14ac:dyDescent="0.2">
      <c r="B67" s="62" t="s">
        <v>45</v>
      </c>
      <c r="C67" s="63"/>
      <c r="D67" s="63"/>
      <c r="E67" s="63"/>
      <c r="F67" s="63"/>
      <c r="G67" s="63"/>
      <c r="H67" s="63"/>
      <c r="I67" s="63"/>
      <c r="J67" s="63"/>
      <c r="K67" s="64">
        <f>'[1]General Variables'!B12</f>
        <v>20</v>
      </c>
      <c r="L67" s="27"/>
    </row>
    <row r="68" spans="2:12" x14ac:dyDescent="0.2">
      <c r="B68" s="8" t="s">
        <v>46</v>
      </c>
      <c r="C68" s="65" t="s">
        <v>47</v>
      </c>
      <c r="D68" s="66"/>
      <c r="E68" s="67"/>
      <c r="F68" s="68">
        <f>IF(C68=0,0,VLOOKUP(C68,RETable,2,FALSE))</f>
        <v>545</v>
      </c>
      <c r="G68" s="57" t="s">
        <v>48</v>
      </c>
      <c r="H68" s="57"/>
      <c r="I68" s="58">
        <f>'[1]General Variables'!$B$8</f>
        <v>0.04</v>
      </c>
      <c r="K68" s="69">
        <f>ROUND(F68*I68,2)</f>
        <v>21.8</v>
      </c>
      <c r="L68" s="27"/>
    </row>
    <row r="69" spans="2:12" ht="13.5" thickBot="1" x14ac:dyDescent="0.25">
      <c r="B69" s="8" t="s">
        <v>49</v>
      </c>
      <c r="F69" s="70">
        <f>IF(C68=0,0,VLOOKUP(C68,RETable,2,FALSE))</f>
        <v>545</v>
      </c>
      <c r="G69" s="71" t="s">
        <v>48</v>
      </c>
      <c r="H69" s="71"/>
      <c r="I69" s="72">
        <f>'[1]General Variables'!$B$11</f>
        <v>0.01</v>
      </c>
      <c r="J69" s="39"/>
      <c r="K69" s="73">
        <f>ROUND(F69*I69,2)</f>
        <v>5.45</v>
      </c>
      <c r="L69" s="61"/>
    </row>
    <row r="70" spans="2:12" ht="13.5" thickTop="1" x14ac:dyDescent="0.2">
      <c r="B70" s="13" t="s">
        <v>50</v>
      </c>
      <c r="K70" s="36">
        <f>SUM(K65:K69)</f>
        <v>237.92</v>
      </c>
      <c r="L70" s="27"/>
    </row>
    <row r="72" spans="2:12" x14ac:dyDescent="0.2">
      <c r="B72" s="13" t="str">
        <f>"Cost per "&amp;$B$4</f>
        <v>Cost per cwt</v>
      </c>
      <c r="K72" s="36">
        <f>IF(A4="Yield",0,K70/$A$4)</f>
        <v>18.30153846153846</v>
      </c>
      <c r="L72" s="27"/>
    </row>
    <row r="73" spans="2:12" x14ac:dyDescent="0.2">
      <c r="B73" s="6" t="str">
        <f>"Cash Cost per "&amp;$B$4</f>
        <v>Cash Cost per cwt</v>
      </c>
      <c r="C73" s="39"/>
      <c r="D73" s="39"/>
      <c r="E73" s="39"/>
      <c r="F73" s="39"/>
      <c r="G73" s="39"/>
      <c r="H73" s="39"/>
      <c r="I73" s="39"/>
      <c r="J73" s="39"/>
      <c r="K73" s="74">
        <f>IF($A$4="Yield",0,(E64+K64+K69)/$A$4)</f>
        <v>12.503846153846153</v>
      </c>
      <c r="L73" s="75"/>
    </row>
    <row r="83" spans="2:4" x14ac:dyDescent="0.2">
      <c r="B83" s="9"/>
      <c r="C83" s="9"/>
      <c r="D83" s="9"/>
    </row>
    <row r="84" spans="2:4" x14ac:dyDescent="0.2">
      <c r="B84" s="9"/>
      <c r="C84" s="9"/>
      <c r="D84" s="9"/>
    </row>
    <row r="85" spans="2:4" x14ac:dyDescent="0.2">
      <c r="B85" s="9"/>
      <c r="C85" s="9"/>
      <c r="D85" s="9"/>
    </row>
    <row r="86" spans="2:4" x14ac:dyDescent="0.2">
      <c r="B86" s="9"/>
      <c r="C86" s="9"/>
      <c r="D86" s="9"/>
    </row>
    <row r="87" spans="2:4" x14ac:dyDescent="0.2">
      <c r="B87" s="9"/>
      <c r="C87" s="9"/>
      <c r="D87" s="9"/>
    </row>
    <row r="88" spans="2:4" x14ac:dyDescent="0.2">
      <c r="B88" s="9"/>
      <c r="C88" s="9"/>
      <c r="D88" s="9"/>
    </row>
    <row r="89" spans="2:4" x14ac:dyDescent="0.2">
      <c r="B89" s="9"/>
      <c r="C89" s="9"/>
      <c r="D89" s="9"/>
    </row>
    <row r="90" spans="2:4" x14ac:dyDescent="0.2">
      <c r="B90" s="9"/>
      <c r="C90" s="9"/>
      <c r="D90" s="9"/>
    </row>
    <row r="91" spans="2:4" x14ac:dyDescent="0.2">
      <c r="B91" s="9"/>
      <c r="C91" s="9"/>
      <c r="D91" s="9"/>
    </row>
    <row r="92" spans="2:4" x14ac:dyDescent="0.2">
      <c r="B92" s="9"/>
      <c r="C92" s="9"/>
      <c r="D92" s="9"/>
    </row>
    <row r="93" spans="2:4" x14ac:dyDescent="0.2">
      <c r="B93" s="9"/>
      <c r="C93" s="9"/>
      <c r="D93" s="9"/>
    </row>
    <row r="94" spans="2:4" x14ac:dyDescent="0.2">
      <c r="B94" s="9"/>
      <c r="C94" s="9"/>
      <c r="D94" s="9"/>
    </row>
    <row r="95" spans="2:4" x14ac:dyDescent="0.2">
      <c r="B95" s="9"/>
      <c r="C95" s="9"/>
      <c r="D95" s="9"/>
    </row>
    <row r="96" spans="2:4" x14ac:dyDescent="0.2">
      <c r="B96" s="9"/>
      <c r="C96" s="9"/>
      <c r="D96" s="9"/>
    </row>
    <row r="97" spans="2:6" x14ac:dyDescent="0.2">
      <c r="B97" s="9"/>
      <c r="C97" s="9"/>
      <c r="D97" s="9"/>
    </row>
    <row r="98" spans="2:6" x14ac:dyDescent="0.2">
      <c r="B98" s="9"/>
      <c r="C98" s="9"/>
      <c r="D98" s="9"/>
    </row>
    <row r="99" spans="2:6" x14ac:dyDescent="0.2">
      <c r="B99" s="9"/>
      <c r="C99" s="9"/>
      <c r="D99" s="9"/>
    </row>
    <row r="100" spans="2:6" x14ac:dyDescent="0.2">
      <c r="B100" s="9"/>
      <c r="C100" s="9"/>
      <c r="D100" s="9"/>
    </row>
    <row r="101" spans="2:6" x14ac:dyDescent="0.2">
      <c r="B101" s="9"/>
      <c r="C101" s="9"/>
      <c r="D101" s="9"/>
    </row>
    <row r="102" spans="2:6" x14ac:dyDescent="0.2">
      <c r="B102" s="9"/>
      <c r="C102" s="9"/>
      <c r="D102" s="9"/>
    </row>
    <row r="103" spans="2:6" x14ac:dyDescent="0.2">
      <c r="B103" s="9"/>
      <c r="C103" s="9"/>
      <c r="D103" s="9"/>
    </row>
    <row r="104" spans="2:6" x14ac:dyDescent="0.2">
      <c r="B104" s="9"/>
      <c r="C104" s="9"/>
      <c r="D104" s="9"/>
    </row>
    <row r="105" spans="2:6" x14ac:dyDescent="0.2">
      <c r="B105" s="9"/>
      <c r="C105" s="9"/>
      <c r="D105" s="9"/>
    </row>
    <row r="106" spans="2:6" x14ac:dyDescent="0.2">
      <c r="B106" s="9"/>
      <c r="C106" s="9"/>
      <c r="D106" s="9"/>
    </row>
    <row r="107" spans="2:6" x14ac:dyDescent="0.2">
      <c r="B107" s="9"/>
      <c r="C107" s="9"/>
      <c r="D107" s="9"/>
    </row>
    <row r="108" spans="2:6" x14ac:dyDescent="0.2">
      <c r="B108" s="39" t="str">
        <f>IF([1]Operations!A2="","",[1]Operations!A2)</f>
        <v>Aerial Spray</v>
      </c>
      <c r="C108" s="39" t="str">
        <f>IF([1]Materials!B2="","",[1]Materials!B2)</f>
        <v>Drybean Premium</v>
      </c>
      <c r="D108" s="39"/>
      <c r="F108" s="8" t="str">
        <f>IF('[1]General Variables'!E3=0,"",'[1]General Variables'!E3)</f>
        <v>Dryland (State)</v>
      </c>
    </row>
    <row r="109" spans="2:6" x14ac:dyDescent="0.2">
      <c r="B109" s="39" t="str">
        <f>IF([1]Operations!A3="","",[1]Operations!A3)</f>
        <v>Anhy Apply (supplier)</v>
      </c>
      <c r="C109" s="39" t="str">
        <f>IF([1]Materials!B3="","",[1]Materials!B3)</f>
        <v>Grain Sorghum Premium</v>
      </c>
      <c r="D109" s="39"/>
      <c r="F109" s="8" t="str">
        <f>IF('[1]General Variables'!E4=0,"",'[1]General Variables'!E4)</f>
        <v>Dryland (Panhandle)</v>
      </c>
    </row>
    <row r="110" spans="2:6" x14ac:dyDescent="0.2">
      <c r="B110" s="39" t="str">
        <f>IF([1]Operations!A4="","",[1]Operations!A4)</f>
        <v>Anhydrous Apply</v>
      </c>
      <c r="C110" s="39" t="str">
        <f>IF([1]Materials!B4="","",[1]Materials!B4)</f>
        <v>Irrigated Corn Premium</v>
      </c>
      <c r="D110" s="39"/>
      <c r="F110" s="8" t="str">
        <f>IF('[1]General Variables'!E5=0,"",'[1]General Variables'!E5)</f>
        <v>Gravity (State)</v>
      </c>
    </row>
    <row r="111" spans="2:6" x14ac:dyDescent="0.2">
      <c r="B111" s="39" t="str">
        <f>IF([1]Operations!A5="","",[1]Operations!A5)</f>
        <v>Cart</v>
      </c>
      <c r="C111" s="39" t="str">
        <f>IF([1]Materials!B5="","",[1]Materials!B5)</f>
        <v>Irrigated Soybean Premium</v>
      </c>
      <c r="D111" s="39"/>
      <c r="F111" s="8" t="str">
        <f>IF('[1]General Variables'!E6=0,"",'[1]General Variables'!E6)</f>
        <v>Gravity (Panhandle)</v>
      </c>
    </row>
    <row r="112" spans="2:6" x14ac:dyDescent="0.2">
      <c r="B112" s="39" t="str">
        <f>IF([1]Operations!A6="","",[1]Operations!A6)</f>
        <v>Chisel</v>
      </c>
      <c r="C112" s="39" t="str">
        <f>IF([1]Materials!B6="","",[1]Materials!B6)</f>
        <v>Dryland Corn Premium</v>
      </c>
      <c r="D112" s="39"/>
      <c r="F112" s="8" t="str">
        <f>IF('[1]General Variables'!E7=0,"",'[1]General Variables'!E7)</f>
        <v>Pivot (State)</v>
      </c>
    </row>
    <row r="113" spans="2:6" x14ac:dyDescent="0.2">
      <c r="B113" s="39" t="str">
        <f>IF([1]Operations!A7="","",[1]Operations!A7)</f>
        <v>Chop Silage</v>
      </c>
      <c r="C113" s="39" t="str">
        <f>IF([1]Materials!B7="","",[1]Materials!B7)</f>
        <v>Dryland Soybean Premium</v>
      </c>
      <c r="D113" s="39"/>
      <c r="F113" s="8" t="str">
        <f>IF('[1]General Variables'!E8=0,"",'[1]General Variables'!E8)</f>
        <v>Pivot (Panhandle)</v>
      </c>
    </row>
    <row r="114" spans="2:6" x14ac:dyDescent="0.2">
      <c r="B114" s="39" t="str">
        <f>IF([1]Operations!A8="","",[1]Operations!A8)</f>
        <v>Chop Stalks</v>
      </c>
      <c r="C114" s="39" t="str">
        <f>IF([1]Materials!B8="","",[1]Materials!B8)</f>
        <v>Sugar Beets Premium</v>
      </c>
      <c r="D114" s="39"/>
      <c r="F114" s="8" t="str">
        <f>IF('[1]General Variables'!E9=0,"",'[1]General Variables'!E9)</f>
        <v>Dryland (Southwest)</v>
      </c>
    </row>
    <row r="115" spans="2:6" x14ac:dyDescent="0.2">
      <c r="B115" s="39" t="str">
        <f>IF([1]Operations!A9="","",[1]Operations!A9)</f>
        <v>Combine dryland</v>
      </c>
      <c r="C115" s="39" t="str">
        <f>IF([1]Materials!B9="","",[1]Materials!B9)</f>
        <v>Wheat Premium</v>
      </c>
      <c r="D115" s="39"/>
      <c r="F115" s="8" t="str">
        <f>IF('[1]General Variables'!E10=0,"",'[1]General Variables'!E10)</f>
        <v/>
      </c>
    </row>
    <row r="116" spans="2:6" x14ac:dyDescent="0.2">
      <c r="B116" s="39" t="str">
        <f>IF([1]Operations!A10="","",[1]Operations!A10)</f>
        <v>Combine Irr Corn</v>
      </c>
      <c r="C116" s="39" t="str">
        <f>IF([1]Materials!B10="","",[1]Materials!B10)</f>
        <v>Aerial Spray</v>
      </c>
      <c r="D116" s="39"/>
      <c r="F116" s="8" t="str">
        <f>IF('[1]General Variables'!E11=0,"",'[1]General Variables'!E11)</f>
        <v/>
      </c>
    </row>
    <row r="117" spans="2:6" x14ac:dyDescent="0.2">
      <c r="B117" s="39" t="str">
        <f>IF([1]Operations!A11="","",[1]Operations!A11)</f>
        <v>Combine Irr Dry Beans</v>
      </c>
      <c r="C117" s="39" t="str">
        <f>IF([1]Materials!B11="","",[1]Materials!B11)</f>
        <v>Bale Lg Sq 1200 lb</v>
      </c>
      <c r="D117" s="39"/>
      <c r="F117" s="8" t="str">
        <f>IF('[1]General Variables'!E12=0,"",'[1]General Variables'!E12)</f>
        <v/>
      </c>
    </row>
    <row r="118" spans="2:6" x14ac:dyDescent="0.2">
      <c r="B118" s="39" t="str">
        <f>IF([1]Operations!A12="","",[1]Operations!A12)</f>
        <v>Combine Irr SB</v>
      </c>
      <c r="C118" s="39" t="str">
        <f>IF([1]Materials!B12="","",[1]Materials!B12)</f>
        <v>Chop, Haul, Pack</v>
      </c>
      <c r="D118" s="39"/>
      <c r="F118" s="8" t="str">
        <f>IF('[1]General Variables'!E13=0,"",'[1]General Variables'!E13)</f>
        <v/>
      </c>
    </row>
    <row r="119" spans="2:6" x14ac:dyDescent="0.2">
      <c r="B119" s="39" t="str">
        <f>IF([1]Operations!A13="","",[1]Operations!A13)</f>
        <v>Combine Irr SG</v>
      </c>
      <c r="C119" s="39" t="str">
        <f>IF([1]Materials!B13="","",[1]Materials!B13)</f>
        <v>Dry 4 Points Removed</v>
      </c>
      <c r="D119" s="39"/>
      <c r="F119" s="8" t="str">
        <f>IF('[1]General Variables'!E14=0,"",'[1]General Variables'!E14)</f>
        <v/>
      </c>
    </row>
    <row r="120" spans="2:6" x14ac:dyDescent="0.2">
      <c r="B120" s="39" t="str">
        <f>IF([1]Operations!A14="","",[1]Operations!A14)</f>
        <v>Combine Dryland Corn</v>
      </c>
      <c r="C120" s="39" t="str">
        <f>IF([1]Materials!B14="","",[1]Materials!B14)</f>
        <v>Haul &amp; Apply Manure</v>
      </c>
      <c r="D120" s="39"/>
      <c r="F120" s="8" t="str">
        <f>IF('[1]General Variables'!E15=0,"",'[1]General Variables'!E15)</f>
        <v/>
      </c>
    </row>
    <row r="121" spans="2:6" x14ac:dyDescent="0.2">
      <c r="B121" s="39" t="str">
        <f>IF([1]Operations!A15="","",[1]Operations!A15)</f>
        <v>Combine Dryland SB</v>
      </c>
      <c r="C121" s="39" t="str">
        <f>IF([1]Materials!B15="","",[1]Materials!B15)</f>
        <v>Haul Beets</v>
      </c>
      <c r="D121" s="39"/>
      <c r="F121" s="8" t="str">
        <f>IF('[1]General Variables'!E16=0,"",'[1]General Variables'!E16)</f>
        <v/>
      </c>
    </row>
    <row r="122" spans="2:6" x14ac:dyDescent="0.2">
      <c r="B122" s="39" t="str">
        <f>IF([1]Operations!A16="","",[1]Operations!A16)</f>
        <v>Combine Dryland SG</v>
      </c>
      <c r="C122" s="39" t="str">
        <f>IF([1]Materials!B16="","",[1]Materials!B16)</f>
        <v>Haul Grain (Dry Beans)</v>
      </c>
      <c r="D122" s="39"/>
      <c r="F122" s="8" t="str">
        <f>IF('[1]General Variables'!E17=0,"",'[1]General Variables'!E17)</f>
        <v/>
      </c>
    </row>
    <row r="123" spans="2:6" x14ac:dyDescent="0.2">
      <c r="B123" s="39" t="str">
        <f>IF([1]Operations!A17="","",[1]Operations!A17)</f>
        <v>Combine Dryland Sunflowers</v>
      </c>
      <c r="C123" s="39" t="str">
        <f>IF([1]Materials!B17="","",[1]Materials!B17)</f>
        <v>Haul Grain (Millet)</v>
      </c>
      <c r="D123" s="39"/>
      <c r="F123" s="8" t="str">
        <f>IF('[1]General Variables'!E18=0,"",'[1]General Variables'!E18)</f>
        <v/>
      </c>
    </row>
    <row r="124" spans="2:6" x14ac:dyDescent="0.2">
      <c r="B124" s="39" t="str">
        <f>IF([1]Operations!A18="","",[1]Operations!A18)</f>
        <v>Corrugate</v>
      </c>
      <c r="C124" s="39" t="str">
        <f>IF([1]Materials!B18="","",[1]Materials!B18)</f>
        <v>Haul Grain (Sunflower)</v>
      </c>
      <c r="D124" s="39"/>
      <c r="F124" s="8" t="str">
        <f>IF('[1]General Variables'!E19=0,"",'[1]General Variables'!E19)</f>
        <v/>
      </c>
    </row>
    <row r="125" spans="2:6" x14ac:dyDescent="0.2">
      <c r="B125" s="39" t="str">
        <f>IF([1]Operations!A19="","",[1]Operations!A19)</f>
        <v>Cut Beans</v>
      </c>
      <c r="C125" s="39" t="str">
        <f>IF([1]Materials!B19="","",[1]Materials!B19)</f>
        <v>Haul Grain bu</v>
      </c>
      <c r="D125" s="39"/>
      <c r="F125" s="8" t="str">
        <f>IF('[1]General Variables'!E20=0,"",'[1]General Variables'!E20)</f>
        <v/>
      </c>
    </row>
    <row r="126" spans="2:6" x14ac:dyDescent="0.2">
      <c r="B126" s="39" t="str">
        <f>IF([1]Operations!A20="","",[1]Operations!A20)</f>
        <v>Disc</v>
      </c>
      <c r="C126" s="39" t="str">
        <f>IF([1]Materials!B20="","",[1]Materials!B20)</f>
        <v>Spray</v>
      </c>
      <c r="D126" s="39"/>
      <c r="F126" s="8" t="str">
        <f>IF('[1]General Variables'!E21=0,"",'[1]General Variables'!E21)</f>
        <v/>
      </c>
    </row>
    <row r="127" spans="2:6" x14ac:dyDescent="0.2">
      <c r="B127" s="39" t="str">
        <f>IF([1]Operations!A21="","",[1]Operations!A21)</f>
        <v>Ditch Irrigation</v>
      </c>
      <c r="C127" s="39" t="str">
        <f>IF([1]Materials!B21="","",[1]Materials!B21)</f>
        <v>10-34-0</v>
      </c>
      <c r="D127" s="39"/>
      <c r="F127" s="8" t="str">
        <f>IF('[1]General Variables'!E22=0,"",'[1]General Variables'!E22)</f>
        <v/>
      </c>
    </row>
    <row r="128" spans="2:6" x14ac:dyDescent="0.2">
      <c r="B128" s="39" t="str">
        <f>IF([1]Operations!A22="","",[1]Operations!A22)</f>
        <v>Double Windrows</v>
      </c>
      <c r="C128" s="39" t="str">
        <f>IF([1]Materials!B22="","",[1]Materials!B22)</f>
        <v>10-34-0-1Z</v>
      </c>
      <c r="D128" s="39"/>
      <c r="F128" s="8" t="str">
        <f>IF('[1]General Variables'!E23=0,"",'[1]General Variables'!E23)</f>
        <v/>
      </c>
    </row>
    <row r="129" spans="2:6" x14ac:dyDescent="0.2">
      <c r="B129" s="39" t="str">
        <f>IF([1]Operations!A23="","",[1]Operations!A23)</f>
        <v>Drill</v>
      </c>
      <c r="C129" s="39" t="str">
        <f>IF([1]Materials!B23="","",[1]Materials!B23)</f>
        <v>11-52-0</v>
      </c>
      <c r="D129" s="39"/>
      <c r="F129" s="8" t="str">
        <f>IF('[1]General Variables'!E24=0,"",'[1]General Variables'!E24)</f>
        <v/>
      </c>
    </row>
    <row r="130" spans="2:6" x14ac:dyDescent="0.2">
      <c r="B130" s="39" t="str">
        <f>IF([1]Operations!A24="","",[1]Operations!A24)</f>
        <v>Dry Grain</v>
      </c>
      <c r="C130" s="39" t="str">
        <f>IF([1]Materials!B24="","",[1]Materials!B24)</f>
        <v xml:space="preserve">21-0-0-26S   </v>
      </c>
      <c r="D130" s="39"/>
      <c r="F130" s="8" t="str">
        <f>IF('[1]General Variables'!E25=0,"",'[1]General Variables'!E25)</f>
        <v/>
      </c>
    </row>
    <row r="131" spans="2:6" x14ac:dyDescent="0.2">
      <c r="B131" s="39" t="str">
        <f>IF([1]Operations!A25="","",[1]Operations!A25)</f>
        <v>Fallow Master</v>
      </c>
      <c r="C131" s="39" t="str">
        <f>IF([1]Materials!B25="","",[1]Materials!B25)</f>
        <v>28-0-0</v>
      </c>
      <c r="D131" s="39"/>
      <c r="F131" s="8" t="str">
        <f>IF('[1]General Variables'!E26=0,"",'[1]General Variables'!E26)</f>
        <v/>
      </c>
    </row>
    <row r="132" spans="2:6" x14ac:dyDescent="0.2">
      <c r="B132" s="39" t="str">
        <f>IF([1]Operations!A26="","",[1]Operations!A26)</f>
        <v>Field Cultivation</v>
      </c>
      <c r="C132" s="39" t="str">
        <f>IF([1]Materials!B26="","",[1]Materials!B26)</f>
        <v>32-0-0</v>
      </c>
      <c r="D132" s="39"/>
      <c r="F132" s="8" t="str">
        <f>IF('[1]General Variables'!E27=0,"",'[1]General Variables'!E27)</f>
        <v/>
      </c>
    </row>
    <row r="133" spans="2:6" x14ac:dyDescent="0.2">
      <c r="B133" s="39" t="str">
        <f>IF([1]Operations!A27="","",[1]Operations!A27)</f>
        <v>Grass Drill</v>
      </c>
      <c r="C133" s="39" t="str">
        <f>IF([1]Materials!B27="","",[1]Materials!B27)</f>
        <v>46-0-0</v>
      </c>
      <c r="D133" s="39"/>
      <c r="F133" s="8" t="str">
        <f>IF('[1]General Variables'!E28=0,"",'[1]General Variables'!E28)</f>
        <v/>
      </c>
    </row>
    <row r="134" spans="2:6" x14ac:dyDescent="0.2">
      <c r="B134" s="39" t="str">
        <f>IF([1]Operations!A28="","",[1]Operations!A28)</f>
        <v>Harrow</v>
      </c>
      <c r="C134" s="39" t="str">
        <f>IF([1]Materials!B28="","",[1]Materials!B28)</f>
        <v>82-0-0</v>
      </c>
      <c r="D134" s="39"/>
    </row>
    <row r="135" spans="2:6" x14ac:dyDescent="0.2">
      <c r="B135" s="39" t="str">
        <f>IF([1]Operations!A29="","",[1]Operations!A29)</f>
        <v>Hill/Ditch</v>
      </c>
      <c r="C135" s="39" t="str">
        <f>IF([1]Materials!B29="","",[1]Materials!B29)</f>
        <v>Uncomposted manure</v>
      </c>
      <c r="D135" s="39"/>
    </row>
    <row r="136" spans="2:6" x14ac:dyDescent="0.2">
      <c r="B136" s="39" t="str">
        <f>IF([1]Operations!A30="","",[1]Operations!A30)</f>
        <v>Hoe</v>
      </c>
      <c r="C136" s="39" t="str">
        <f>IF([1]Materials!B30="","",[1]Materials!B30)</f>
        <v>Copper</v>
      </c>
      <c r="D136" s="39"/>
    </row>
    <row r="137" spans="2:6" x14ac:dyDescent="0.2">
      <c r="B137" s="39" t="str">
        <f>IF([1]Operations!A31="","",[1]Operations!A31)</f>
        <v>Lg Rd Bale</v>
      </c>
      <c r="C137" s="39" t="str">
        <f>IF([1]Materials!B31="","",[1]Materials!B31)</f>
        <v>Headline AMP</v>
      </c>
      <c r="D137" s="39"/>
    </row>
    <row r="138" spans="2:6" x14ac:dyDescent="0.2">
      <c r="B138" s="39" t="str">
        <f>IF([1]Operations!A32="","",[1]Operations!A32)</f>
        <v>Lg Sq Bale</v>
      </c>
      <c r="C138" s="39" t="str">
        <f>IF([1]Materials!B32="","",[1]Materials!B32)</f>
        <v>Tilt</v>
      </c>
      <c r="D138" s="39"/>
    </row>
    <row r="139" spans="2:6" x14ac:dyDescent="0.2">
      <c r="B139" s="39" t="str">
        <f>IF([1]Operations!A33="","",[1]Operations!A33)</f>
        <v>Lift Beets</v>
      </c>
      <c r="C139" s="39" t="str">
        <f>IF([1]Materials!B33="","",[1]Materials!B33)</f>
        <v>2,4-D Amine</v>
      </c>
      <c r="D139" s="39"/>
    </row>
    <row r="140" spans="2:6" x14ac:dyDescent="0.2">
      <c r="B140" s="39" t="str">
        <f>IF([1]Operations!A34="","",[1]Operations!A34)</f>
        <v>Load Lg Sq</v>
      </c>
      <c r="C140" s="39" t="str">
        <f>IF([1]Materials!B34="","",[1]Materials!B34)</f>
        <v>2,4-D Ester 4#</v>
      </c>
      <c r="D140" s="39"/>
    </row>
    <row r="141" spans="2:6" x14ac:dyDescent="0.2">
      <c r="B141" s="39" t="str">
        <f>IF([1]Operations!A35="","",[1]Operations!A35)</f>
        <v>Move Lg Rd</v>
      </c>
      <c r="C141" s="39" t="str">
        <f>IF([1]Materials!B35="","",[1]Materials!B35)</f>
        <v>AAtrex 4L</v>
      </c>
      <c r="D141" s="39"/>
    </row>
    <row r="142" spans="2:6" x14ac:dyDescent="0.2">
      <c r="B142" s="39" t="str">
        <f>IF([1]Operations!A36="","",[1]Operations!A36)</f>
        <v>No-Till Drill</v>
      </c>
      <c r="C142" s="39" t="str">
        <f>IF([1]Materials!B36="","",[1]Materials!B36)</f>
        <v>Aim 2EC</v>
      </c>
      <c r="D142" s="39"/>
    </row>
    <row r="143" spans="2:6" x14ac:dyDescent="0.2">
      <c r="B143" s="39" t="str">
        <f>IF([1]Operations!A37="","",[1]Operations!A37)</f>
        <v>Pickett Windrowers</v>
      </c>
      <c r="C143" s="39" t="str">
        <f>IF([1]Materials!B37="","",[1]Materials!B37)</f>
        <v>Ally Extra SG</v>
      </c>
      <c r="D143" s="39"/>
    </row>
    <row r="144" spans="2:6" x14ac:dyDescent="0.2">
      <c r="B144" s="39" t="str">
        <f>IF([1]Operations!A38="","",[1]Operations!A38)</f>
        <v>Pipe D125’ Lift</v>
      </c>
      <c r="C144" s="39" t="str">
        <f>IF([1]Materials!B38="","",[1]Materials!B38)</f>
        <v>Authority First/Sonic</v>
      </c>
      <c r="D144" s="39"/>
    </row>
    <row r="145" spans="2:4" x14ac:dyDescent="0.2">
      <c r="B145" s="39" t="str">
        <f>IF([1]Operations!A39="","",[1]Operations!A39)</f>
        <v>PivotD 125’Lift</v>
      </c>
      <c r="C145" s="39" t="str">
        <f>IF([1]Materials!B39="","",[1]Materials!B39)</f>
        <v>Balance Flexx</v>
      </c>
      <c r="D145" s="39"/>
    </row>
    <row r="146" spans="2:4" x14ac:dyDescent="0.2">
      <c r="B146" s="39" t="str">
        <f>IF([1]Operations!A40="","",[1]Operations!A40)</f>
        <v>PivotE 125’Lift</v>
      </c>
      <c r="C146" s="39" t="str">
        <f>IF([1]Materials!B40="","",[1]Materials!B40)</f>
        <v>Basagran</v>
      </c>
      <c r="D146" s="39"/>
    </row>
    <row r="147" spans="2:4" x14ac:dyDescent="0.2">
      <c r="B147" s="39" t="str">
        <f>IF([1]Operations!A41="","",[1]Operations!A41)</f>
        <v>Plant</v>
      </c>
      <c r="C147" s="39" t="str">
        <f>IF([1]Materials!B41="","",[1]Materials!B41)</f>
        <v>Bicep II Magnum</v>
      </c>
      <c r="D147" s="39"/>
    </row>
    <row r="148" spans="2:4" x14ac:dyDescent="0.2">
      <c r="B148" s="39" t="str">
        <f>IF([1]Operations!A42="","",[1]Operations!A42)</f>
        <v>Plant Narrow Row</v>
      </c>
      <c r="C148" s="39" t="str">
        <f>IF([1]Materials!B42="","",[1]Materials!B42)</f>
        <v>Crop Oil Concentrate</v>
      </c>
      <c r="D148" s="39"/>
    </row>
    <row r="149" spans="2:4" x14ac:dyDescent="0.2">
      <c r="B149" s="39" t="str">
        <f>IF([1]Operations!A43="","",[1]Operations!A43)</f>
        <v>Plant No-Till</v>
      </c>
      <c r="C149" s="39" t="str">
        <f>IF([1]Materials!B43="","",[1]Materials!B43)</f>
        <v>Dicamba</v>
      </c>
      <c r="D149" s="39"/>
    </row>
    <row r="150" spans="2:4" x14ac:dyDescent="0.2">
      <c r="B150" s="39" t="str">
        <f>IF([1]Operations!A44="","",[1]Operations!A44)</f>
        <v>Ridge Cultivation</v>
      </c>
      <c r="C150" s="39" t="str">
        <f>IF([1]Materials!B44="","",[1]Materials!B44)</f>
        <v>Expert</v>
      </c>
      <c r="D150" s="39"/>
    </row>
    <row r="151" spans="2:4" x14ac:dyDescent="0.2">
      <c r="B151" s="39" t="str">
        <f>IF([1]Operations!A45="","",[1]Operations!A45)</f>
        <v>Ridge Plant</v>
      </c>
      <c r="C151" s="39" t="str">
        <f>IF([1]Materials!B45="","",[1]Materials!B45)</f>
        <v>Glyphosate w/Surf</v>
      </c>
      <c r="D151" s="39"/>
    </row>
    <row r="152" spans="2:4" x14ac:dyDescent="0.2">
      <c r="B152" s="39" t="str">
        <f>IF([1]Operations!A46="","",[1]Operations!A46)</f>
        <v>Rod Beans</v>
      </c>
      <c r="C152" s="39" t="str">
        <f>IF([1]Materials!B46="","",[1]Materials!B46)</f>
        <v>Gramoxone Inteon</v>
      </c>
      <c r="D152" s="39"/>
    </row>
    <row r="153" spans="2:4" x14ac:dyDescent="0.2">
      <c r="B153" s="39" t="str">
        <f>IF([1]Operations!A47="","",[1]Operations!A47)</f>
        <v>Rod Weeder</v>
      </c>
      <c r="C153" s="39" t="str">
        <f>IF([1]Materials!B47="","",[1]Materials!B47)</f>
        <v>Landmaster BW</v>
      </c>
      <c r="D153" s="39"/>
    </row>
    <row r="154" spans="2:4" x14ac:dyDescent="0.2">
      <c r="B154" s="39" t="str">
        <f>IF([1]Operations!A48="","",[1]Operations!A48)</f>
        <v>Roll</v>
      </c>
      <c r="C154" s="39" t="str">
        <f>IF([1]Materials!B48="","",[1]Materials!B48)</f>
        <v>Lumax</v>
      </c>
      <c r="D154" s="39"/>
    </row>
    <row r="155" spans="2:4" x14ac:dyDescent="0.2">
      <c r="B155" s="39" t="str">
        <f>IF([1]Operations!A49="","",[1]Operations!A49)</f>
        <v>Row Crop Cultivation</v>
      </c>
      <c r="C155" s="39" t="str">
        <f>IF([1]Materials!B49="","",[1]Materials!B49)</f>
        <v>NIS</v>
      </c>
      <c r="D155" s="39"/>
    </row>
    <row r="156" spans="2:4" x14ac:dyDescent="0.2">
      <c r="B156" s="39" t="str">
        <f>IF([1]Operations!A50="","",[1]Operations!A50)</f>
        <v>Seeder/Packer</v>
      </c>
      <c r="C156" s="39" t="str">
        <f>IF([1]Materials!B50="","",[1]Materials!B50)</f>
        <v>Outlook</v>
      </c>
      <c r="D156" s="39"/>
    </row>
    <row r="157" spans="2:4" x14ac:dyDescent="0.2">
      <c r="B157" s="39" t="str">
        <f>IF([1]Operations!A51="","",[1]Operations!A51)</f>
        <v>Sm Sq Bale</v>
      </c>
      <c r="C157" s="39" t="str">
        <f>IF([1]Materials!B51="","",[1]Materials!B51)</f>
        <v>Peak</v>
      </c>
      <c r="D157" s="39"/>
    </row>
    <row r="158" spans="2:4" x14ac:dyDescent="0.2">
      <c r="B158" s="39" t="str">
        <f>IF([1]Operations!A52="","",[1]Operations!A52)</f>
        <v>Spray</v>
      </c>
      <c r="C158" s="39" t="str">
        <f>IF([1]Materials!B52="","",[1]Materials!B52)</f>
        <v>Prowl H2O</v>
      </c>
      <c r="D158" s="39"/>
    </row>
    <row r="159" spans="2:4" x14ac:dyDescent="0.2">
      <c r="B159" s="39" t="str">
        <f>IF([1]Operations!A53="","",[1]Operations!A53)</f>
        <v>Spray (on disc)</v>
      </c>
      <c r="C159" s="39" t="str">
        <f>IF([1]Materials!B53="","",[1]Materials!B53)</f>
        <v xml:space="preserve">Pursuit </v>
      </c>
      <c r="D159" s="39"/>
    </row>
    <row r="160" spans="2:4" x14ac:dyDescent="0.2">
      <c r="B160" s="39" t="str">
        <f>IF([1]Operations!A54="","",[1]Operations!A54)</f>
        <v>Spray liquid fertilizer</v>
      </c>
      <c r="C160" s="39" t="str">
        <f>IF([1]Materials!B54="","",[1]Materials!B54)</f>
        <v>Pursuit Plus</v>
      </c>
      <c r="D160" s="39"/>
    </row>
    <row r="161" spans="2:4" x14ac:dyDescent="0.2">
      <c r="B161" s="39" t="str">
        <f>IF([1]Operations!A55="","",[1]Operations!A55)</f>
        <v>Spread manure</v>
      </c>
      <c r="C161" s="39" t="str">
        <f>IF([1]Materials!B55="","",[1]Materials!B55)</f>
        <v>Raptor</v>
      </c>
      <c r="D161" s="39"/>
    </row>
    <row r="162" spans="2:4" x14ac:dyDescent="0.2">
      <c r="B162" s="39" t="str">
        <f>IF([1]Operations!A56="","",[1]Operations!A56)</f>
        <v>Spread, Fertilizer</v>
      </c>
      <c r="C162" s="39" t="str">
        <f>IF([1]Materials!B56="","",[1]Materials!B56)</f>
        <v>Select Max</v>
      </c>
      <c r="D162" s="39"/>
    </row>
    <row r="163" spans="2:4" x14ac:dyDescent="0.2">
      <c r="B163" s="39" t="str">
        <f>IF([1]Operations!A57="","",[1]Operations!A57)</f>
        <v>Stack Sm Sq</v>
      </c>
      <c r="C163" s="39" t="str">
        <f>IF([1]Materials!B57="","",[1]Materials!B57)</f>
        <v>Spartan 4F</v>
      </c>
      <c r="D163" s="39"/>
    </row>
    <row r="164" spans="2:4" x14ac:dyDescent="0.2">
      <c r="B164" s="39" t="str">
        <f>IF([1]Operations!A58="","",[1]Operations!A58)</f>
        <v>Subsoil</v>
      </c>
      <c r="C164" s="39" t="str">
        <f>IF([1]Materials!B58="","",[1]Materials!B58)</f>
        <v>Spirit</v>
      </c>
      <c r="D164" s="39"/>
    </row>
    <row r="165" spans="2:4" x14ac:dyDescent="0.2">
      <c r="B165" s="39" t="str">
        <f>IF([1]Operations!A59="","",[1]Operations!A59)</f>
        <v>Swath/Cond Hay</v>
      </c>
      <c r="C165" s="39" t="str">
        <f>IF([1]Materials!B59="","",[1]Materials!B59)</f>
        <v>Asana XL</v>
      </c>
      <c r="D165" s="39"/>
    </row>
    <row r="166" spans="2:4" x14ac:dyDescent="0.2">
      <c r="B166" s="39" t="str">
        <f>IF([1]Operations!A60="","",[1]Operations!A60)</f>
        <v>Till Plant Beets</v>
      </c>
      <c r="C166" s="39" t="str">
        <f>IF([1]Materials!B60="","",[1]Materials!B60)</f>
        <v>Brigade 2EC</v>
      </c>
      <c r="D166" s="39"/>
    </row>
    <row r="167" spans="2:4" x14ac:dyDescent="0.2">
      <c r="B167" s="39" t="str">
        <f>IF([1]Operations!A61="","",[1]Operations!A61)</f>
        <v>Top Beets</v>
      </c>
      <c r="C167" s="39" t="str">
        <f>IF([1]Materials!B61="","",[1]Materials!B61)</f>
        <v>Lorsban 15 G</v>
      </c>
      <c r="D167" s="39"/>
    </row>
    <row r="168" spans="2:4" x14ac:dyDescent="0.2">
      <c r="B168" s="39" t="str">
        <f>IF([1]Operations!A62="","",[1]Operations!A62)</f>
        <v>Truck</v>
      </c>
      <c r="C168" s="39" t="str">
        <f>IF([1]Materials!B62="","",[1]Materials!B62)</f>
        <v>Lorsban 4 E</v>
      </c>
      <c r="D168" s="39"/>
    </row>
    <row r="169" spans="2:4" x14ac:dyDescent="0.2">
      <c r="B169" s="39" t="str">
        <f>IF([1]Operations!A63="","",[1]Operations!A63)</f>
        <v>Turn Windrows</v>
      </c>
      <c r="C169" s="39" t="str">
        <f>IF([1]Materials!B63="","",[1]Materials!B63)</f>
        <v>Mustang Max EC</v>
      </c>
      <c r="D169" s="39"/>
    </row>
    <row r="170" spans="2:4" x14ac:dyDescent="0.2">
      <c r="B170" s="39" t="str">
        <f>IF([1]Operations!A64="","",[1]Operations!A64)</f>
        <v>Windrow Grain</v>
      </c>
      <c r="C170" s="39" t="str">
        <f>IF([1]Materials!B64="","",[1]Materials!B64)</f>
        <v>Regent 4 SC</v>
      </c>
      <c r="D170" s="39"/>
    </row>
    <row r="171" spans="2:4" x14ac:dyDescent="0.2">
      <c r="B171" s="39" t="str">
        <f>IF([1]Operations!A65="","",[1]Operations!A65)</f>
        <v/>
      </c>
      <c r="C171" s="39" t="str">
        <f>IF([1]Materials!B65="","",[1]Materials!B65)</f>
        <v>Warrior II/Zeon</v>
      </c>
      <c r="D171" s="39"/>
    </row>
    <row r="172" spans="2:4" x14ac:dyDescent="0.2">
      <c r="B172" s="39" t="str">
        <f>IF([1]Operations!A66="","",[1]Operations!A66)</f>
        <v/>
      </c>
      <c r="C172" s="39" t="str">
        <f>IF([1]Materials!B66="","",[1]Materials!B66)</f>
        <v>Elec Connect Fees</v>
      </c>
      <c r="D172" s="39"/>
    </row>
    <row r="173" spans="2:4" x14ac:dyDescent="0.2">
      <c r="B173" s="39" t="str">
        <f>IF([1]Operations!A67="","",[1]Operations!A67)</f>
        <v/>
      </c>
      <c r="C173" s="39" t="str">
        <f>IF([1]Materials!B67="","",[1]Materials!B67)</f>
        <v>Fence/water repairs</v>
      </c>
      <c r="D173" s="39"/>
    </row>
    <row r="174" spans="2:4" x14ac:dyDescent="0.2">
      <c r="B174" s="39" t="str">
        <f>IF([1]Operations!A68="","",[1]Operations!A68)</f>
        <v/>
      </c>
      <c r="C174" s="39" t="str">
        <f>IF([1]Materials!B68="","",[1]Materials!B68)</f>
        <v>Move Cattle</v>
      </c>
      <c r="D174" s="39"/>
    </row>
    <row r="175" spans="2:4" x14ac:dyDescent="0.2">
      <c r="B175" s="39" t="str">
        <f>IF([1]Operations!A69="","",[1]Operations!A69)</f>
        <v/>
      </c>
      <c r="C175" s="39" t="str">
        <f>IF([1]Materials!B69="","",[1]Materials!B69)</f>
        <v>Twine Lg Rd</v>
      </c>
      <c r="D175" s="39"/>
    </row>
    <row r="176" spans="2:4" x14ac:dyDescent="0.2">
      <c r="B176" s="39" t="str">
        <f>IF([1]Operations!A70="","",[1]Operations!A70)</f>
        <v/>
      </c>
      <c r="C176" s="39" t="str">
        <f>IF([1]Materials!B70="","",[1]Materials!B70)</f>
        <v>Twine Lg Sq</v>
      </c>
      <c r="D176" s="39"/>
    </row>
    <row r="177" spans="2:4" x14ac:dyDescent="0.2">
      <c r="B177" s="39" t="str">
        <f>IF([1]Operations!A71="","",[1]Operations!A71)</f>
        <v/>
      </c>
      <c r="C177" s="39" t="str">
        <f>IF([1]Materials!B71="","",[1]Materials!B71)</f>
        <v>Twine Sm Sq</v>
      </c>
      <c r="D177" s="39"/>
    </row>
    <row r="178" spans="2:4" x14ac:dyDescent="0.2">
      <c r="B178" s="39" t="str">
        <f>IF([1]Operations!A72="","",[1]Operations!A72)</f>
        <v/>
      </c>
      <c r="C178" s="39" t="str">
        <f>IF([1]Materials!B72="","",[1]Materials!B72)</f>
        <v>Water Charge</v>
      </c>
      <c r="D178" s="39"/>
    </row>
    <row r="179" spans="2:4" x14ac:dyDescent="0.2">
      <c r="B179" s="39" t="str">
        <f>IF([1]Operations!A73="","",[1]Operations!A73)</f>
        <v/>
      </c>
      <c r="C179" s="39" t="str">
        <f>IF([1]Materials!B73="","",[1]Materials!B73)</f>
        <v>Grass Drill</v>
      </c>
      <c r="D179" s="39"/>
    </row>
    <row r="180" spans="2:4" x14ac:dyDescent="0.2">
      <c r="B180" s="39" t="str">
        <f>IF([1]Operations!A74="","",[1]Operations!A74)</f>
        <v/>
      </c>
      <c r="C180" s="39" t="str">
        <f>IF([1]Materials!B74="","",[1]Materials!B74)</f>
        <v>Seeder-Packer</v>
      </c>
      <c r="D180" s="39"/>
    </row>
    <row r="181" spans="2:4" x14ac:dyDescent="0.2">
      <c r="B181" s="39" t="str">
        <f>IF([1]Operations!A75="","",[1]Operations!A75)</f>
        <v/>
      </c>
      <c r="C181" s="39" t="str">
        <f>IF([1]Materials!B75="","",[1]Materials!B75)</f>
        <v>Scouting Drybeans</v>
      </c>
      <c r="D181" s="39"/>
    </row>
    <row r="182" spans="2:4" x14ac:dyDescent="0.2">
      <c r="B182" s="39" t="str">
        <f>IF([1]Operations!A76="","",[1]Operations!A76)</f>
        <v/>
      </c>
      <c r="C182" s="39" t="str">
        <f>IF([1]Materials!B76="","",[1]Materials!B76)</f>
        <v>Scouting Grain Sorghum</v>
      </c>
      <c r="D182" s="39"/>
    </row>
    <row r="183" spans="2:4" x14ac:dyDescent="0.2">
      <c r="B183" s="39" t="str">
        <f>IF([1]Operations!A77="","",[1]Operations!A77)</f>
        <v/>
      </c>
      <c r="C183" s="39" t="str">
        <f>IF([1]Materials!B77="","",[1]Materials!B77)</f>
        <v>Scouting Irrigated Corn</v>
      </c>
      <c r="D183" s="39"/>
    </row>
    <row r="184" spans="2:4" x14ac:dyDescent="0.2">
      <c r="B184" s="39" t="str">
        <f>IF([1]Operations!A78="","",[1]Operations!A78)</f>
        <v/>
      </c>
      <c r="C184" s="39" t="str">
        <f>IF([1]Materials!B78="","",[1]Materials!B78)</f>
        <v>Scouting Irrigated SB</v>
      </c>
      <c r="D184" s="39"/>
    </row>
    <row r="185" spans="2:4" x14ac:dyDescent="0.2">
      <c r="B185" s="39" t="str">
        <f>IF([1]Operations!A79="","",[1]Operations!A79)</f>
        <v/>
      </c>
      <c r="C185" s="39" t="str">
        <f>IF([1]Materials!B79="","",[1]Materials!B79)</f>
        <v>Scouting Dryland Corn</v>
      </c>
      <c r="D185" s="39"/>
    </row>
    <row r="186" spans="2:4" x14ac:dyDescent="0.2">
      <c r="B186" s="39" t="str">
        <f>IF([1]Operations!A80="","",[1]Operations!A80)</f>
        <v/>
      </c>
      <c r="C186" s="39" t="str">
        <f>IF([1]Materials!B80="","",[1]Materials!B80)</f>
        <v>Scouting Dryland Soybeans</v>
      </c>
      <c r="D186" s="39"/>
    </row>
    <row r="187" spans="2:4" x14ac:dyDescent="0.2">
      <c r="B187" s="39" t="str">
        <f>IF([1]Operations!A81="","",[1]Operations!A81)</f>
        <v/>
      </c>
      <c r="C187" s="39" t="str">
        <f>IF([1]Materials!B81="","",[1]Materials!B81)</f>
        <v>Scouting Sugar Beets</v>
      </c>
      <c r="D187" s="39"/>
    </row>
    <row r="188" spans="2:4" x14ac:dyDescent="0.2">
      <c r="B188" s="39" t="str">
        <f>IF([1]Operations!A82="","",[1]Operations!A82)</f>
        <v/>
      </c>
      <c r="C188" s="39" t="str">
        <f>IF([1]Materials!B82="","",[1]Materials!B82)</f>
        <v>Scouting Wheat</v>
      </c>
      <c r="D188" s="39"/>
    </row>
    <row r="189" spans="2:4" x14ac:dyDescent="0.2">
      <c r="B189" s="39" t="str">
        <f>IF([1]Operations!A83="","",[1]Operations!A83)</f>
        <v/>
      </c>
      <c r="C189" s="39" t="str">
        <f>IF([1]Materials!B83="","",[1]Materials!B83)</f>
        <v>Alfalfa w/Inoculant</v>
      </c>
      <c r="D189" s="39"/>
    </row>
    <row r="190" spans="2:4" x14ac:dyDescent="0.2">
      <c r="B190" s="39" t="str">
        <f>IF([1]Operations!A84="","",[1]Operations!A84)</f>
        <v/>
      </c>
      <c r="C190" s="39" t="str">
        <f>IF([1]Materials!B84="","",[1]Materials!B84)</f>
        <v>Corn</v>
      </c>
      <c r="D190" s="39"/>
    </row>
    <row r="191" spans="2:4" x14ac:dyDescent="0.2">
      <c r="B191" s="39" t="str">
        <f>IF([1]Operations!A85="","",[1]Operations!A85)</f>
        <v/>
      </c>
      <c r="C191" s="39" t="str">
        <f>IF([1]Materials!B85="","",[1]Materials!B85)</f>
        <v>Corn Bt ECB</v>
      </c>
      <c r="D191" s="39"/>
    </row>
    <row r="192" spans="2:4" x14ac:dyDescent="0.2">
      <c r="B192" s="39" t="str">
        <f>IF([1]Operations!A86="","",[1]Operations!A86)</f>
        <v/>
      </c>
      <c r="C192" s="39" t="str">
        <f>IF([1]Materials!B86="","",[1]Materials!B86)</f>
        <v>Corn Bt ECB&amp;RW</v>
      </c>
      <c r="D192" s="39"/>
    </row>
    <row r="193" spans="2:4" x14ac:dyDescent="0.2">
      <c r="B193" s="39" t="str">
        <f>IF([1]Operations!A87="","",[1]Operations!A87)</f>
        <v/>
      </c>
      <c r="C193" s="39" t="str">
        <f>IF([1]Materials!B87="","",[1]Materials!B87)</f>
        <v>Corn SmartStax</v>
      </c>
      <c r="D193" s="39"/>
    </row>
    <row r="194" spans="2:4" x14ac:dyDescent="0.2">
      <c r="B194" s="39" t="str">
        <f>IF([1]Operations!A88="","",[1]Operations!A88)</f>
        <v/>
      </c>
      <c r="C194" s="39" t="str">
        <f>IF([1]Materials!B88="","",[1]Materials!B88)</f>
        <v>Edible Beans</v>
      </c>
      <c r="D194" s="39"/>
    </row>
    <row r="195" spans="2:4" x14ac:dyDescent="0.2">
      <c r="B195" s="39" t="str">
        <f>IF([1]Operations!A89="","",[1]Operations!A89)</f>
        <v/>
      </c>
      <c r="C195" s="39" t="str">
        <f>IF([1]Materials!B89="","",[1]Materials!B89)</f>
        <v>Grass Seed</v>
      </c>
      <c r="D195" s="39"/>
    </row>
    <row r="196" spans="2:4" x14ac:dyDescent="0.2">
      <c r="B196" s="39" t="str">
        <f>IF([1]Operations!A90="","",[1]Operations!A90)</f>
        <v/>
      </c>
      <c r="C196" s="39" t="str">
        <f>IF([1]Materials!B90="","",[1]Materials!B90)</f>
        <v>Millet</v>
      </c>
      <c r="D196" s="39"/>
    </row>
    <row r="197" spans="2:4" x14ac:dyDescent="0.2">
      <c r="B197" s="39" t="str">
        <f>IF([1]Operations!A91="","",[1]Operations!A91)</f>
        <v/>
      </c>
      <c r="C197" s="39" t="str">
        <f>IF([1]Materials!B91="","",[1]Materials!B91)</f>
        <v>Oats</v>
      </c>
      <c r="D197" s="39"/>
    </row>
    <row r="198" spans="2:4" x14ac:dyDescent="0.2">
      <c r="B198" s="39" t="str">
        <f>IF([1]Operations!A92="","",[1]Operations!A92)</f>
        <v/>
      </c>
      <c r="C198" s="39" t="str">
        <f>IF([1]Materials!B92="","",[1]Materials!B92)</f>
        <v>RR Soybeans</v>
      </c>
      <c r="D198" s="39"/>
    </row>
    <row r="199" spans="2:4" x14ac:dyDescent="0.2">
      <c r="B199" s="39" t="str">
        <f>IF([1]Operations!A93="","",[1]Operations!A93)</f>
        <v/>
      </c>
      <c r="C199" s="39" t="str">
        <f>IF([1]Materials!B93="","",[1]Materials!B93)</f>
        <v>Sorghum Safened/Insect</v>
      </c>
      <c r="D199" s="39"/>
    </row>
    <row r="200" spans="2:4" x14ac:dyDescent="0.2">
      <c r="B200" s="39" t="str">
        <f>IF([1]Operations!A94="","",[1]Operations!A94)</f>
        <v/>
      </c>
      <c r="C200" s="39" t="str">
        <f>IF([1]Materials!B94="","",[1]Materials!B94)</f>
        <v>Sorghum Sudan</v>
      </c>
      <c r="D200" s="39"/>
    </row>
    <row r="201" spans="2:4" x14ac:dyDescent="0.2">
      <c r="B201" s="39" t="str">
        <f>IF([1]Operations!A95="","",[1]Operations!A95)</f>
        <v/>
      </c>
      <c r="C201" s="39" t="str">
        <f>IF([1]Materials!B95="","",[1]Materials!B95)</f>
        <v>Sugar Beets RR Poncho</v>
      </c>
      <c r="D201" s="39"/>
    </row>
    <row r="202" spans="2:4" x14ac:dyDescent="0.2">
      <c r="B202" s="39" t="str">
        <f>IF([1]Operations!A96="","",[1]Operations!A96)</f>
        <v/>
      </c>
      <c r="C202" s="39" t="str">
        <f>IF([1]Materials!B96="","",[1]Materials!B96)</f>
        <v>Sunflower</v>
      </c>
      <c r="D202" s="39"/>
    </row>
    <row r="203" spans="2:4" x14ac:dyDescent="0.2">
      <c r="B203" s="39" t="str">
        <f>IF([1]Operations!A97="","",[1]Operations!A97)</f>
        <v/>
      </c>
      <c r="C203" s="39" t="str">
        <f>IF([1]Materials!B97="","",[1]Materials!B97)</f>
        <v>Wheat</v>
      </c>
      <c r="D203" s="39"/>
    </row>
    <row r="204" spans="2:4" x14ac:dyDescent="0.2">
      <c r="B204" s="39" t="str">
        <f>IF([1]Operations!A98="","",[1]Operations!A98)</f>
        <v/>
      </c>
      <c r="C204" s="39" t="str">
        <f>IF([1]Materials!B98="","",[1]Materials!B98)</f>
        <v>Headline</v>
      </c>
      <c r="D204" s="39"/>
    </row>
    <row r="205" spans="2:4" x14ac:dyDescent="0.2">
      <c r="B205" s="39" t="str">
        <f>IF([1]Operations!A99="","",[1]Operations!A99)</f>
        <v/>
      </c>
      <c r="C205" s="39" t="str">
        <f>IF([1]Materials!B99="","",[1]Materials!B99)</f>
        <v/>
      </c>
      <c r="D205" s="39"/>
    </row>
    <row r="206" spans="2:4" x14ac:dyDescent="0.2">
      <c r="B206" s="39" t="str">
        <f>IF([1]Operations!A100="","",[1]Operations!A100)</f>
        <v/>
      </c>
      <c r="C206" s="39" t="str">
        <f>IF([1]Materials!B100="","",[1]Materials!B100)</f>
        <v/>
      </c>
      <c r="D206" s="39"/>
    </row>
    <row r="207" spans="2:4" x14ac:dyDescent="0.2">
      <c r="B207" s="39"/>
      <c r="C207" s="39" t="str">
        <f>IF([1]Materials!B101="","",[1]Materials!B101)</f>
        <v/>
      </c>
      <c r="D207" s="39"/>
    </row>
    <row r="208" spans="2:4" x14ac:dyDescent="0.2">
      <c r="C208" s="39" t="str">
        <f>IF([1]Materials!B102="","",[1]Materials!B102)</f>
        <v/>
      </c>
      <c r="D208" s="39"/>
    </row>
    <row r="209" spans="3:4" x14ac:dyDescent="0.2">
      <c r="C209" s="39" t="str">
        <f>IF([1]Materials!B103="","",[1]Materials!B103)</f>
        <v/>
      </c>
      <c r="D209" s="39"/>
    </row>
    <row r="210" spans="3:4" x14ac:dyDescent="0.2">
      <c r="C210" s="39" t="str">
        <f>IF([1]Materials!B104="","",[1]Materials!B104)</f>
        <v/>
      </c>
      <c r="D210" s="39"/>
    </row>
    <row r="211" spans="3:4" x14ac:dyDescent="0.2">
      <c r="C211" s="39" t="str">
        <f>IF([1]Materials!B105="","",[1]Materials!B105)</f>
        <v/>
      </c>
      <c r="D211" s="39"/>
    </row>
    <row r="212" spans="3:4" x14ac:dyDescent="0.2">
      <c r="C212" s="39" t="str">
        <f>IF([1]Materials!B106="","",[1]Materials!B106)</f>
        <v/>
      </c>
      <c r="D212" s="39"/>
    </row>
    <row r="213" spans="3:4" x14ac:dyDescent="0.2">
      <c r="C213" s="39" t="str">
        <f>IF([1]Materials!B107="","",[1]Materials!B107)</f>
        <v/>
      </c>
      <c r="D213" s="39"/>
    </row>
    <row r="214" spans="3:4" x14ac:dyDescent="0.2">
      <c r="C214" s="39" t="str">
        <f>IF([1]Materials!B108="","",[1]Materials!B108)</f>
        <v/>
      </c>
      <c r="D214" s="39"/>
    </row>
    <row r="215" spans="3:4" x14ac:dyDescent="0.2">
      <c r="C215" s="39" t="str">
        <f>IF([1]Materials!B109="","",[1]Materials!B109)</f>
        <v/>
      </c>
      <c r="D215" s="39"/>
    </row>
    <row r="216" spans="3:4" x14ac:dyDescent="0.2">
      <c r="C216" s="39" t="str">
        <f>IF([1]Materials!B110="","",[1]Materials!B110)</f>
        <v/>
      </c>
      <c r="D216" s="39"/>
    </row>
    <row r="217" spans="3:4" x14ac:dyDescent="0.2">
      <c r="C217" s="39" t="str">
        <f>IF([1]Materials!B111="","",[1]Materials!B111)</f>
        <v/>
      </c>
      <c r="D217" s="39"/>
    </row>
    <row r="218" spans="3:4" x14ac:dyDescent="0.2">
      <c r="C218" s="39" t="str">
        <f>IF([1]Materials!B112="","",[1]Materials!B112)</f>
        <v/>
      </c>
      <c r="D218" s="39"/>
    </row>
    <row r="219" spans="3:4" x14ac:dyDescent="0.2">
      <c r="C219" s="39" t="str">
        <f>IF([1]Materials!B113="","",[1]Materials!B113)</f>
        <v/>
      </c>
      <c r="D219" s="39"/>
    </row>
    <row r="220" spans="3:4" x14ac:dyDescent="0.2">
      <c r="C220" s="39" t="str">
        <f>IF([1]Materials!B114="","",[1]Materials!B114)</f>
        <v/>
      </c>
      <c r="D220" s="39"/>
    </row>
    <row r="221" spans="3:4" x14ac:dyDescent="0.2">
      <c r="C221" s="39" t="str">
        <f>IF([1]Materials!B115="","",[1]Materials!B115)</f>
        <v/>
      </c>
      <c r="D221" s="39"/>
    </row>
    <row r="222" spans="3:4" x14ac:dyDescent="0.2">
      <c r="C222" s="39" t="str">
        <f>IF([1]Materials!B116="","",[1]Materials!B116)</f>
        <v/>
      </c>
      <c r="D222" s="39"/>
    </row>
    <row r="223" spans="3:4" x14ac:dyDescent="0.2">
      <c r="C223" s="39" t="str">
        <f>IF([1]Materials!B117="","",[1]Materials!B117)</f>
        <v/>
      </c>
      <c r="D223" s="39"/>
    </row>
    <row r="224" spans="3:4" x14ac:dyDescent="0.2">
      <c r="C224" s="39" t="str">
        <f>IF([1]Materials!B119="","",[1]Materials!B119)</f>
        <v/>
      </c>
      <c r="D224" s="39"/>
    </row>
    <row r="225" spans="3:4" x14ac:dyDescent="0.2">
      <c r="C225" s="39" t="str">
        <f>IF([1]Materials!B120="","",[1]Materials!B120)</f>
        <v/>
      </c>
      <c r="D225" s="39"/>
    </row>
    <row r="226" spans="3:4" x14ac:dyDescent="0.2">
      <c r="C226" s="39" t="str">
        <f>IF([1]Materials!B121="","",[1]Materials!B121)</f>
        <v/>
      </c>
      <c r="D226" s="39"/>
    </row>
  </sheetData>
  <mergeCells count="43">
    <mergeCell ref="F64:G64"/>
    <mergeCell ref="C68:E68"/>
    <mergeCell ref="G68:H68"/>
    <mergeCell ref="G69:H69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F33:F34"/>
    <mergeCell ref="G33:G34"/>
    <mergeCell ref="H33:I33"/>
    <mergeCell ref="J33:J34"/>
    <mergeCell ref="L33:L34"/>
    <mergeCell ref="C35:E35"/>
    <mergeCell ref="A5:L5"/>
    <mergeCell ref="B8:B9"/>
    <mergeCell ref="C8:C9"/>
    <mergeCell ref="E8:E9"/>
    <mergeCell ref="F8:F9"/>
    <mergeCell ref="G8:H8"/>
    <mergeCell ref="I8:J8"/>
    <mergeCell ref="K8:K9"/>
    <mergeCell ref="L8:L9"/>
  </mergeCells>
  <dataValidations count="5">
    <dataValidation type="list" allowBlank="1" showInputMessage="1" showErrorMessage="1" sqref="B10:B29">
      <formula1>$B$108:$B$206</formula1>
    </dataValidation>
    <dataValidation type="list" allowBlank="1" showInputMessage="1" showErrorMessage="1" sqref="D10:D30">
      <formula1>$O$2:$O$4</formula1>
    </dataValidation>
    <dataValidation type="list" allowBlank="1" showInputMessage="1" showErrorMessage="1" sqref="B35:B60">
      <formula1>$C$108:$C$226</formula1>
    </dataValidation>
    <dataValidation type="list" allowBlank="1" showInputMessage="1" showErrorMessage="1" sqref="B30">
      <formula1>$B$108:$B$205</formula1>
    </dataValidation>
    <dataValidation type="list" allowBlank="1" showInputMessage="1" showErrorMessage="1" sqref="C68:E68">
      <formula1>$F$108:$F$155</formula1>
    </dataValidation>
  </dataValidation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26"/>
  <sheetViews>
    <sheetView showZeros="0" topLeftCell="A11" workbookViewId="0">
      <selection activeCell="O12" sqref="O12"/>
    </sheetView>
  </sheetViews>
  <sheetFormatPr defaultRowHeight="12.75" x14ac:dyDescent="0.2"/>
  <cols>
    <col min="1" max="1" width="5.140625" style="8" customWidth="1"/>
    <col min="2" max="2" width="24" style="8" customWidth="1"/>
    <col min="3" max="3" width="7.28515625" style="8" customWidth="1"/>
    <col min="4" max="4" width="4.7109375" style="8" customWidth="1"/>
    <col min="5" max="5" width="9.140625" style="8"/>
    <col min="6" max="6" width="11.140625" style="8" customWidth="1"/>
    <col min="7" max="7" width="8" style="8" customWidth="1"/>
    <col min="8" max="8" width="7.7109375" style="8" customWidth="1"/>
    <col min="9" max="9" width="9.140625" style="8" customWidth="1"/>
    <col min="10" max="10" width="9.140625" style="8"/>
    <col min="11" max="11" width="8.7109375" style="8" customWidth="1"/>
    <col min="12" max="16384" width="9.140625" style="8"/>
  </cols>
  <sheetData>
    <row r="2" spans="1:15" ht="14.25" hidden="1" customHeight="1" x14ac:dyDescent="0.2">
      <c r="A2" s="1" t="s">
        <v>51</v>
      </c>
      <c r="B2" s="2"/>
      <c r="C2" s="3"/>
      <c r="D2" s="3"/>
      <c r="E2" s="2"/>
      <c r="F2" s="3"/>
      <c r="G2" s="4"/>
      <c r="H2" s="5" t="s">
        <v>1</v>
      </c>
      <c r="I2" s="2"/>
      <c r="J2" s="6"/>
      <c r="K2" s="7" t="str">
        <f>'[1]General Variables'!A1&amp;" "&amp;'[1]General Variables'!B1</f>
        <v>Year 2012</v>
      </c>
      <c r="O2" s="9" t="s">
        <v>2</v>
      </c>
    </row>
    <row r="3" spans="1:15" hidden="1" x14ac:dyDescent="0.2">
      <c r="A3" s="1" t="s">
        <v>52</v>
      </c>
      <c r="B3" s="2"/>
      <c r="C3" s="3"/>
      <c r="D3" s="3"/>
      <c r="E3" s="2"/>
      <c r="F3" s="3"/>
      <c r="G3" s="4"/>
      <c r="H3" s="10" t="s">
        <v>4</v>
      </c>
      <c r="I3" s="2" t="str">
        <f>IF(H3="","","acre-inches")</f>
        <v/>
      </c>
      <c r="J3" s="6"/>
      <c r="K3" s="6"/>
      <c r="O3" s="9" t="s">
        <v>5</v>
      </c>
    </row>
    <row r="4" spans="1:15" hidden="1" x14ac:dyDescent="0.2">
      <c r="A4" s="1">
        <v>16</v>
      </c>
      <c r="B4" s="1" t="s">
        <v>6</v>
      </c>
      <c r="C4" s="3"/>
      <c r="D4" s="3"/>
      <c r="E4" s="2"/>
      <c r="F4" s="2"/>
      <c r="G4" s="2"/>
      <c r="H4" s="2"/>
      <c r="I4" s="2"/>
      <c r="J4" s="6"/>
      <c r="K4" s="6"/>
      <c r="O4" s="9" t="str">
        <f>B4</f>
        <v>cwt</v>
      </c>
    </row>
    <row r="5" spans="1:15" ht="30" customHeight="1" x14ac:dyDescent="0.25">
      <c r="A5" s="11" t="str">
        <f>'[1]General Variables'!B1 &amp; " " &amp; A2 &amp; ", " &amp; A3 &amp; IF(A4=""," ", " (") &amp; A4 &amp; " " &amp; B4 &amp; IF(A4="",""," Actual Yield)")</f>
        <v>2012 Budget 45. Sunflower, Ecofallow, after Wheat, 2 Crops in 3 Yr (16 cwt Actual Yield)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O5" s="9"/>
    </row>
    <row r="6" spans="1:15" ht="15.75" x14ac:dyDescent="0.25">
      <c r="A6" s="12" t="str">
        <f>IF(H2="Dryland","Dryland",H2 &amp; ", " &amp; H3 &amp; " " &amp;I3)</f>
        <v>Dryland</v>
      </c>
      <c r="B6" s="1"/>
      <c r="C6" s="3"/>
      <c r="D6" s="3"/>
      <c r="E6" s="2"/>
      <c r="F6" s="2"/>
      <c r="G6" s="2"/>
      <c r="H6" s="2"/>
      <c r="I6" s="2"/>
      <c r="J6" s="6"/>
      <c r="K6" s="6"/>
      <c r="O6" s="9"/>
    </row>
    <row r="8" spans="1:15" s="13" customFormat="1" ht="22.5" customHeight="1" x14ac:dyDescent="0.2">
      <c r="B8" s="14" t="s">
        <v>7</v>
      </c>
      <c r="C8" s="15" t="s">
        <v>8</v>
      </c>
      <c r="D8" s="16"/>
      <c r="E8" s="15" t="str">
        <f>"Labor @ $" &amp;TEXT('[1]General Variables'!B2,"#.00")&amp; " /Hr"</f>
        <v>Labor @ $20.00 /Hr</v>
      </c>
      <c r="F8" s="15" t="str">
        <f>"Fuel @ $" &amp; TEXT('[1]General Variables'!B3,"#.00") &amp; " and Lube"</f>
        <v>Fuel @ $3.50 and Lube</v>
      </c>
      <c r="G8" s="17" t="s">
        <v>9</v>
      </c>
      <c r="H8" s="17"/>
      <c r="I8" s="17" t="s">
        <v>10</v>
      </c>
      <c r="J8" s="17"/>
      <c r="K8" s="17" t="s">
        <v>11</v>
      </c>
      <c r="L8" s="15" t="s">
        <v>12</v>
      </c>
    </row>
    <row r="9" spans="1:15" s="13" customFormat="1" ht="17.25" customHeight="1" thickBot="1" x14ac:dyDescent="0.25">
      <c r="B9" s="18"/>
      <c r="C9" s="19"/>
      <c r="D9" s="20" t="s">
        <v>13</v>
      </c>
      <c r="E9" s="19"/>
      <c r="F9" s="19"/>
      <c r="G9" s="21" t="s">
        <v>14</v>
      </c>
      <c r="H9" s="21" t="s">
        <v>15</v>
      </c>
      <c r="I9" s="21" t="s">
        <v>14</v>
      </c>
      <c r="J9" s="21" t="s">
        <v>15</v>
      </c>
      <c r="K9" s="22"/>
      <c r="L9" s="19"/>
    </row>
    <row r="10" spans="1:15" ht="13.5" thickTop="1" x14ac:dyDescent="0.2">
      <c r="A10" s="23">
        <v>1</v>
      </c>
      <c r="B10" s="24" t="s">
        <v>16</v>
      </c>
      <c r="C10" s="25">
        <v>1</v>
      </c>
      <c r="D10" s="25"/>
      <c r="E10" s="26">
        <f>IF(B10=0,"",IF(C10&gt;9999,"",ROUND('[1]General Variables'!$B$2*VLOOKUP(B10,[1]!Operations[#Data],10,FALSE)/VLOOKUP(B10,[1]!Operations[#Data],9,FALSE)*C10,2)))</f>
        <v>1</v>
      </c>
      <c r="F10" s="26">
        <f>IF(B10=0,0,IF(C10&gt;9999,"",ROUND(IF(VLOOKUP(B10,[1]!Operations[#Data],12,FALSE)=0,VLOOKUP(B10,[1]!Operations[#Data],13,FALSE)*'[1]General Variables'!$B$6,VLOOKUP(B10,[1]!Operations[#Data],12,FALSE)*'[1]General Variables'!$B$5)/VLOOKUP(B10,[1]!Operations[#Data],9,FALSE)*C10,2)))</f>
        <v>0.48</v>
      </c>
      <c r="G10" s="26">
        <f>IF(B10=0,0,IF(C10&gt;9999,"",ROUND(VLOOKUP(VLOOKUP(B10,[1]!Operations[#Data],11,FALSE),[1]!PowerUnits[#Data],10,FALSE)/VLOOKUP(B10,[1]!Operations[#Data],9,FALSE)*C10,2)))</f>
        <v>0.23</v>
      </c>
      <c r="H10" s="26">
        <f>IF(B10=0,"",IF(C10&gt;9999,"",ROUND(VLOOKUP($B10,[1]!Operations[#Data],15,FALSE)*C10,2)))</f>
        <v>0.72</v>
      </c>
      <c r="I10" s="26">
        <f>IF(B10=0,0,IF(C10&gt;9999,"",ROUND(VLOOKUP(VLOOKUP(B10,[1]!Operations[#Data],11,FALSE),[1]!PowerUnits[#Data],16,FALSE)/VLOOKUP(B10,[1]!Operations[#Data],9,FALSE)*C10,2)))</f>
        <v>1.18</v>
      </c>
      <c r="J10" s="26">
        <f>IF(B10=0,"",IF(C10&gt;9999,"",ROUND(VLOOKUP($B10,[1]!Operations[#Data],21,FALSE)*$C10,2)))</f>
        <v>0.84</v>
      </c>
      <c r="K10" s="26">
        <f>IF(C10&gt;9999,"",ROUND(SUM(E10:J10),2))</f>
        <v>4.45</v>
      </c>
      <c r="L10" s="27"/>
    </row>
    <row r="11" spans="1:15" x14ac:dyDescent="0.2">
      <c r="A11" s="23">
        <v>2</v>
      </c>
      <c r="B11" s="24" t="s">
        <v>16</v>
      </c>
      <c r="C11" s="25">
        <v>1</v>
      </c>
      <c r="D11" s="25"/>
      <c r="E11" s="26">
        <f>IF(B11=0,"",IF(C11&gt;9999,"",ROUND('[1]General Variables'!$B$2*VLOOKUP(B11,[1]!Operations[#Data],10,FALSE)/VLOOKUP(B11,[1]!Operations[#Data],9,FALSE)*C11,2)))</f>
        <v>1</v>
      </c>
      <c r="F11" s="26">
        <f>IF(B11=0,0,IF(C11&gt;9999,"",ROUND(IF(VLOOKUP(B11,[1]!Operations[#Data],12,FALSE)=0,VLOOKUP(B11,[1]!Operations[#Data],13,FALSE)*'[1]General Variables'!$B$6,VLOOKUP(B11,[1]!Operations[#Data],12,FALSE)*'[1]General Variables'!$B$5)/VLOOKUP(B11,[1]!Operations[#Data],9,FALSE)*C11,2)))</f>
        <v>0.48</v>
      </c>
      <c r="G11" s="26">
        <f>IF(B11=0,0,IF(C11&gt;9999,"",ROUND(VLOOKUP(VLOOKUP(B11,[1]!Operations[#Data],11,FALSE),[1]!PowerUnits[#Data],10,FALSE)/VLOOKUP(B11,[1]!Operations[#Data],9,FALSE)*C11,2)))</f>
        <v>0.23</v>
      </c>
      <c r="H11" s="26">
        <f>IF(B11=0,"",IF(C11&gt;9999,"",ROUND(VLOOKUP($B11,[1]!Operations[#Data],15,FALSE)*C11,2)))</f>
        <v>0.72</v>
      </c>
      <c r="I11" s="26">
        <f>IF(B11=0,0,IF(C11&gt;9999,"",ROUND(VLOOKUP(VLOOKUP(B11,[1]!Operations[#Data],11,FALSE),[1]!PowerUnits[#Data],16,FALSE)/VLOOKUP(B11,[1]!Operations[#Data],9,FALSE)*C11,2)))</f>
        <v>1.18</v>
      </c>
      <c r="J11" s="26">
        <f>IF(B11=0,"",IF(C11&gt;9999,"",ROUND(VLOOKUP($B11,[1]!Operations[#Data],21,FALSE)*$C11,2)))</f>
        <v>0.84</v>
      </c>
      <c r="K11" s="26">
        <f t="shared" ref="K11:K29" si="0">IF(C11&gt;9999,"",ROUND(SUM(E11:J11),2))</f>
        <v>4.45</v>
      </c>
      <c r="L11" s="27"/>
    </row>
    <row r="12" spans="1:15" x14ac:dyDescent="0.2">
      <c r="A12" s="23">
        <v>3</v>
      </c>
      <c r="B12" s="24" t="s">
        <v>16</v>
      </c>
      <c r="C12" s="25">
        <v>1</v>
      </c>
      <c r="D12" s="25"/>
      <c r="E12" s="26">
        <f>IF(B12=0,"",IF(C12&gt;9999,"",ROUND('[1]General Variables'!$B$2*VLOOKUP(B12,[1]!Operations[#Data],10,FALSE)/VLOOKUP(B12,[1]!Operations[#Data],9,FALSE)*C12,2)))</f>
        <v>1</v>
      </c>
      <c r="F12" s="26">
        <f>IF(B12=0,0,IF(C12&gt;9999,"",ROUND(IF(VLOOKUP(B12,[1]!Operations[#Data],12,FALSE)=0,VLOOKUP(B12,[1]!Operations[#Data],13,FALSE)*'[1]General Variables'!$B$6,VLOOKUP(B12,[1]!Operations[#Data],12,FALSE)*'[1]General Variables'!$B$5)/VLOOKUP(B12,[1]!Operations[#Data],9,FALSE)*C12,2)))</f>
        <v>0.48</v>
      </c>
      <c r="G12" s="26">
        <f>IF(B12=0,0,IF(C12&gt;9999,"",ROUND(VLOOKUP(VLOOKUP(B12,[1]!Operations[#Data],11,FALSE),[1]!PowerUnits[#Data],10,FALSE)/VLOOKUP(B12,[1]!Operations[#Data],9,FALSE)*C12,2)))</f>
        <v>0.23</v>
      </c>
      <c r="H12" s="26">
        <f>IF(B12=0,"",IF(C12&gt;9999,"",ROUND(VLOOKUP($B12,[1]!Operations[#Data],15,FALSE)*C12,2)))</f>
        <v>0.72</v>
      </c>
      <c r="I12" s="26">
        <f>IF(B12=0,0,IF(C12&gt;9999,"",ROUND(VLOOKUP(VLOOKUP(B12,[1]!Operations[#Data],11,FALSE),[1]!PowerUnits[#Data],16,FALSE)/VLOOKUP(B12,[1]!Operations[#Data],9,FALSE)*C12,2)))</f>
        <v>1.18</v>
      </c>
      <c r="J12" s="26">
        <f>IF(B12=0,"",IF(C12&gt;9999,"",ROUND(VLOOKUP($B12,[1]!Operations[#Data],21,FALSE)*$C12,2)))</f>
        <v>0.84</v>
      </c>
      <c r="K12" s="26">
        <f t="shared" si="0"/>
        <v>4.45</v>
      </c>
      <c r="L12" s="27"/>
    </row>
    <row r="13" spans="1:15" x14ac:dyDescent="0.2">
      <c r="A13" s="23">
        <v>4</v>
      </c>
      <c r="B13" s="24" t="s">
        <v>16</v>
      </c>
      <c r="C13" s="25">
        <v>1</v>
      </c>
      <c r="D13" s="25"/>
      <c r="E13" s="26">
        <f>IF(B13=0,"",IF(C13&gt;9999,"",ROUND('[1]General Variables'!$B$2*VLOOKUP(B13,[1]!Operations[#Data],10,FALSE)/VLOOKUP(B13,[1]!Operations[#Data],9,FALSE)*C13,2)))</f>
        <v>1</v>
      </c>
      <c r="F13" s="26">
        <f>IF(B13=0,0,IF(C13&gt;9999,"",ROUND(IF(VLOOKUP(B13,[1]!Operations[#Data],12,FALSE)=0,VLOOKUP(B13,[1]!Operations[#Data],13,FALSE)*'[1]General Variables'!$B$6,VLOOKUP(B13,[1]!Operations[#Data],12,FALSE)*'[1]General Variables'!$B$5)/VLOOKUP(B13,[1]!Operations[#Data],9,FALSE)*C13,2)))</f>
        <v>0.48</v>
      </c>
      <c r="G13" s="26">
        <f>IF(B13=0,0,IF(C13&gt;9999,"",ROUND(VLOOKUP(VLOOKUP(B13,[1]!Operations[#Data],11,FALSE),[1]!PowerUnits[#Data],10,FALSE)/VLOOKUP(B13,[1]!Operations[#Data],9,FALSE)*C13,2)))</f>
        <v>0.23</v>
      </c>
      <c r="H13" s="26">
        <f>IF(B13=0,"",IF(C13&gt;9999,"",ROUND(VLOOKUP($B13,[1]!Operations[#Data],15,FALSE)*C13,2)))</f>
        <v>0.72</v>
      </c>
      <c r="I13" s="26">
        <f>IF(B13=0,0,IF(C13&gt;9999,"",ROUND(VLOOKUP(VLOOKUP(B13,[1]!Operations[#Data],11,FALSE),[1]!PowerUnits[#Data],16,FALSE)/VLOOKUP(B13,[1]!Operations[#Data],9,FALSE)*C13,2)))</f>
        <v>1.18</v>
      </c>
      <c r="J13" s="26">
        <f>IF(B13=0,"",IF(C13&gt;9999,"",ROUND(VLOOKUP($B13,[1]!Operations[#Data],21,FALSE)*$C13,2)))</f>
        <v>0.84</v>
      </c>
      <c r="K13" s="26">
        <f t="shared" si="0"/>
        <v>4.45</v>
      </c>
      <c r="L13" s="27"/>
    </row>
    <row r="14" spans="1:15" x14ac:dyDescent="0.2">
      <c r="A14" s="23">
        <v>5</v>
      </c>
      <c r="B14" s="24" t="s">
        <v>17</v>
      </c>
      <c r="C14" s="25">
        <v>1</v>
      </c>
      <c r="D14" s="25"/>
      <c r="E14" s="26">
        <f>IF(B14=0,"",IF(C14&gt;9999,"",ROUND('[1]General Variables'!$B$2*VLOOKUP(B14,[1]!Operations[#Data],10,FALSE)/VLOOKUP(B14,[1]!Operations[#Data],9,FALSE)*C14,2)))</f>
        <v>4.08</v>
      </c>
      <c r="F14" s="26">
        <f>IF(B14=0,0,IF(C14&gt;9999,"",ROUND(IF(VLOOKUP(B14,[1]!Operations[#Data],12,FALSE)=0,VLOOKUP(B14,[1]!Operations[#Data],13,FALSE)*'[1]General Variables'!$B$6,VLOOKUP(B14,[1]!Operations[#Data],12,FALSE)*'[1]General Variables'!$B$5)/VLOOKUP(B14,[1]!Operations[#Data],9,FALSE)*C14,2)))</f>
        <v>2.5299999999999998</v>
      </c>
      <c r="G14" s="26">
        <f>IF(B14=0,0,IF(C14&gt;9999,"",ROUND(VLOOKUP(VLOOKUP(B14,[1]!Operations[#Data],11,FALSE),[1]!PowerUnits[#Data],10,FALSE)/VLOOKUP(B14,[1]!Operations[#Data],9,FALSE)*C14,2)))</f>
        <v>0.95</v>
      </c>
      <c r="H14" s="26">
        <f>IF(B14=0,"",IF(C14&gt;9999,"",ROUND(VLOOKUP($B14,[1]!Operations[#Data],15,FALSE)*C14,2)))</f>
        <v>5.0999999999999996</v>
      </c>
      <c r="I14" s="26">
        <f>IF(B14=0,0,IF(C14&gt;9999,"",ROUND(VLOOKUP(VLOOKUP(B14,[1]!Operations[#Data],11,FALSE),[1]!PowerUnits[#Data],16,FALSE)/VLOOKUP(B14,[1]!Operations[#Data],9,FALSE)*C14,2)))</f>
        <v>4.82</v>
      </c>
      <c r="J14" s="26">
        <f>IF(B14=0,"",IF(C14&gt;9999,"",ROUND(VLOOKUP($B14,[1]!Operations[#Data],21,FALSE)*$C14,2)))</f>
        <v>2.14</v>
      </c>
      <c r="K14" s="26">
        <f t="shared" si="0"/>
        <v>19.62</v>
      </c>
      <c r="L14" s="27"/>
    </row>
    <row r="15" spans="1:15" x14ac:dyDescent="0.2">
      <c r="A15" s="23">
        <v>6</v>
      </c>
      <c r="B15" s="24" t="s">
        <v>36</v>
      </c>
      <c r="C15" s="25" t="s">
        <v>20</v>
      </c>
      <c r="D15" s="25"/>
      <c r="E15" s="26" t="str">
        <f>IF(B15=0,"",IF(C15&gt;9999,"",ROUND('[1]General Variables'!$B$2*VLOOKUP(B15,[1]!Operations[#Data],10,FALSE)/VLOOKUP(B15,[1]!Operations[#Data],9,FALSE)*C15,2)))</f>
        <v/>
      </c>
      <c r="F15" s="26" t="str">
        <f>IF(B15=0,0,IF(C15&gt;9999,"",ROUND(IF(VLOOKUP(B15,[1]!Operations[#Data],12,FALSE)=0,VLOOKUP(B15,[1]!Operations[#Data],13,FALSE)*'[1]General Variables'!$B$6,VLOOKUP(B15,[1]!Operations[#Data],12,FALSE)*'[1]General Variables'!$B$5)/VLOOKUP(B15,[1]!Operations[#Data],9,FALSE)*C15,2)))</f>
        <v/>
      </c>
      <c r="G15" s="26" t="str">
        <f>IF(B15=0,0,IF(C15&gt;9999,"",ROUND(VLOOKUP(VLOOKUP(B15,[1]!Operations[#Data],11,FALSE),[1]!PowerUnits[#Data],10,FALSE)/VLOOKUP(B15,[1]!Operations[#Data],9,FALSE)*C15,2)))</f>
        <v/>
      </c>
      <c r="H15" s="26" t="str">
        <f>IF(B15=0,"",IF(C15&gt;9999,"",ROUND(VLOOKUP($B15,[1]!Operations[#Data],15,FALSE)*C15,2)))</f>
        <v/>
      </c>
      <c r="I15" s="26" t="str">
        <f>IF(B15=0,0,IF(C15&gt;9999,"",ROUND(VLOOKUP(VLOOKUP(B15,[1]!Operations[#Data],11,FALSE),[1]!PowerUnits[#Data],16,FALSE)/VLOOKUP(B15,[1]!Operations[#Data],9,FALSE)*C15,2)))</f>
        <v/>
      </c>
      <c r="J15" s="26" t="str">
        <f>IF(B15=0,"",IF(C15&gt;9999,"",ROUND(VLOOKUP($B15,[1]!Operations[#Data],21,FALSE)*$C15,2)))</f>
        <v/>
      </c>
      <c r="K15" s="26" t="str">
        <f t="shared" si="0"/>
        <v/>
      </c>
      <c r="L15" s="27"/>
    </row>
    <row r="16" spans="1:15" x14ac:dyDescent="0.2">
      <c r="A16" s="23">
        <v>7</v>
      </c>
      <c r="B16" s="24" t="s">
        <v>18</v>
      </c>
      <c r="C16" s="25">
        <v>1</v>
      </c>
      <c r="D16" s="25"/>
      <c r="E16" s="26">
        <f>IF(B16=0,"",IF(C16&gt;9999,"",ROUND('[1]General Variables'!$B$2*VLOOKUP(B16,[1]!Operations[#Data],10,FALSE)/VLOOKUP(B16,[1]!Operations[#Data],9,FALSE)*C16,2)))</f>
        <v>3.14</v>
      </c>
      <c r="F16" s="26">
        <f>IF(B16=0,0,IF(C16&gt;9999,"",ROUND(IF(VLOOKUP(B16,[1]!Operations[#Data],12,FALSE)=0,VLOOKUP(B16,[1]!Operations[#Data],13,FALSE)*'[1]General Variables'!$B$6,VLOOKUP(B16,[1]!Operations[#Data],12,FALSE)*'[1]General Variables'!$B$5)/VLOOKUP(B16,[1]!Operations[#Data],9,FALSE)*C16,2)))</f>
        <v>6.04</v>
      </c>
      <c r="G16" s="26">
        <f>IF(B16=0,0,IF(C16&gt;9999,"",ROUND(VLOOKUP(VLOOKUP(B16,[1]!Operations[#Data],11,FALSE),[1]!PowerUnits[#Data],10,FALSE)/VLOOKUP(B16,[1]!Operations[#Data],9,FALSE)*C16,2)))</f>
        <v>3.99</v>
      </c>
      <c r="H16" s="26">
        <f>IF(B16=0,"",IF(C16&gt;9999,"",ROUND(VLOOKUP($B16,[1]!Operations[#Data],15,FALSE)*C16,2)))</f>
        <v>0.21</v>
      </c>
      <c r="I16" s="26">
        <f>IF(B16=0,0,IF(C16&gt;9999,"",ROUND(VLOOKUP(VLOOKUP(B16,[1]!Operations[#Data],11,FALSE),[1]!PowerUnits[#Data],16,FALSE)/VLOOKUP(B16,[1]!Operations[#Data],9,FALSE)*C16,2)))</f>
        <v>11.26</v>
      </c>
      <c r="J16" s="26">
        <f>IF(B16=0,"",IF(C16&gt;9999,"",ROUND(VLOOKUP($B16,[1]!Operations[#Data],21,FALSE)*$C16,2)))</f>
        <v>10.199999999999999</v>
      </c>
      <c r="K16" s="26">
        <f t="shared" si="0"/>
        <v>34.840000000000003</v>
      </c>
      <c r="L16" s="27"/>
    </row>
    <row r="17" spans="1:12" x14ac:dyDescent="0.2">
      <c r="A17" s="23">
        <v>8</v>
      </c>
      <c r="B17" s="24" t="s">
        <v>19</v>
      </c>
      <c r="C17" s="25" t="s">
        <v>20</v>
      </c>
      <c r="D17" s="25"/>
      <c r="E17" s="26" t="str">
        <f>IF(B17=0,"",IF(C17&gt;9999,"",ROUND('[1]General Variables'!$B$2*VLOOKUP(B17,[1]!Operations[#Data],10,FALSE)/VLOOKUP(B17,[1]!Operations[#Data],9,FALSE)*C17,2)))</f>
        <v/>
      </c>
      <c r="F17" s="26" t="str">
        <f>IF(B17=0,0,IF(C17&gt;9999,"",ROUND(IF(VLOOKUP(B17,[1]!Operations[#Data],12,FALSE)=0,VLOOKUP(B17,[1]!Operations[#Data],13,FALSE)*'[1]General Variables'!$B$6,VLOOKUP(B17,[1]!Operations[#Data],12,FALSE)*'[1]General Variables'!$B$5)/VLOOKUP(B17,[1]!Operations[#Data],9,FALSE)*C17,2)))</f>
        <v/>
      </c>
      <c r="G17" s="26" t="str">
        <f>IF(B17=0,0,IF(C17&gt;9999,"",ROUND(VLOOKUP(VLOOKUP(B17,[1]!Operations[#Data],11,FALSE),[1]!PowerUnits[#Data],10,FALSE)/VLOOKUP(B17,[1]!Operations[#Data],9,FALSE)*C17,2)))</f>
        <v/>
      </c>
      <c r="H17" s="26" t="str">
        <f>IF(B17=0,"",IF(C17&gt;9999,"",ROUND(VLOOKUP($B17,[1]!Operations[#Data],15,FALSE)*C17,2)))</f>
        <v/>
      </c>
      <c r="I17" s="26" t="str">
        <f>IF(B17=0,0,IF(C17&gt;9999,"",ROUND(VLOOKUP(VLOOKUP(B17,[1]!Operations[#Data],11,FALSE),[1]!PowerUnits[#Data],16,FALSE)/VLOOKUP(B17,[1]!Operations[#Data],9,FALSE)*C17,2)))</f>
        <v/>
      </c>
      <c r="J17" s="26" t="str">
        <f>IF(B17=0,"",IF(C17&gt;9999,"",ROUND(VLOOKUP($B17,[1]!Operations[#Data],21,FALSE)*$C17,2)))</f>
        <v/>
      </c>
      <c r="K17" s="26" t="str">
        <f t="shared" si="0"/>
        <v/>
      </c>
      <c r="L17" s="27"/>
    </row>
    <row r="18" spans="1:12" hidden="1" x14ac:dyDescent="0.2">
      <c r="A18" s="23">
        <v>9</v>
      </c>
      <c r="B18" s="24"/>
      <c r="C18" s="25"/>
      <c r="D18" s="28"/>
      <c r="E18" s="26" t="str">
        <f>IF(B18=0,"",IF(C18&gt;9999,"",ROUND('[1]General Variables'!$B$2*VLOOKUP(B18,[1]!Operations[#Data],10,FALSE)/VLOOKUP(B18,[1]!Operations[#Data],9,FALSE)*C18,2)))</f>
        <v/>
      </c>
      <c r="F18" s="26">
        <f>IF(B18=0,0,IF(C18&gt;9999,"",ROUND(IF(VLOOKUP(B18,[1]!Operations[#Data],12,FALSE)=0,VLOOKUP(B18,[1]!Operations[#Data],13,FALSE)*'[1]General Variables'!$B$6,VLOOKUP(B18,[1]!Operations[#Data],12,FALSE)*'[1]General Variables'!$B$5)/VLOOKUP(B18,[1]!Operations[#Data],9,FALSE)*C18,2)))</f>
        <v>0</v>
      </c>
      <c r="G18" s="26">
        <f>IF(B18=0,0,IF(C18&gt;9999,"",ROUND(VLOOKUP(VLOOKUP(B18,[1]!Operations[#Data],11,FALSE),[1]!PowerUnits[#Data],10,FALSE)/VLOOKUP(B18,[1]!Operations[#Data],9,FALSE)*C18,2)))</f>
        <v>0</v>
      </c>
      <c r="H18" s="26" t="str">
        <f>IF(B18=0,"",IF(C18&gt;9999,"",ROUND(VLOOKUP($B18,[1]!Operations[#Data],15,FALSE)*C18,2)))</f>
        <v/>
      </c>
      <c r="I18" s="26">
        <f>IF(B18=0,0,IF(C18&gt;9999,"",ROUND(VLOOKUP(VLOOKUP(B18,[1]!Operations[#Data],11,FALSE),[1]!PowerUnits[#Data],16,FALSE)/VLOOKUP(B18,[1]!Operations[#Data],9,FALSE)*C18,2)))</f>
        <v>0</v>
      </c>
      <c r="J18" s="26" t="str">
        <f>IF(B18=0,"",IF(C18&gt;9999,"",ROUND(VLOOKUP($B18,[1]!Operations[#Data],21,FALSE)*$C18,2)))</f>
        <v/>
      </c>
      <c r="K18" s="26">
        <f t="shared" si="0"/>
        <v>0</v>
      </c>
      <c r="L18" s="27"/>
    </row>
    <row r="19" spans="1:12" hidden="1" x14ac:dyDescent="0.2">
      <c r="A19" s="23">
        <v>10</v>
      </c>
      <c r="B19" s="24"/>
      <c r="C19" s="25"/>
      <c r="D19" s="28"/>
      <c r="E19" s="26" t="str">
        <f>IF(B19=0,"",IF(C19&gt;9999,"",ROUND('[1]General Variables'!$B$2*VLOOKUP(B19,[1]!Operations[#Data],10,FALSE)/VLOOKUP(B19,[1]!Operations[#Data],9,FALSE)*C19,2)))</f>
        <v/>
      </c>
      <c r="F19" s="26">
        <f>IF(B19=0,0,IF(C19&gt;9999,"",ROUND(IF(VLOOKUP(B19,[1]!Operations[#Data],12,FALSE)=0,VLOOKUP(B19,[1]!Operations[#Data],13,FALSE)*'[1]General Variables'!$B$6,VLOOKUP(B19,[1]!Operations[#Data],12,FALSE)*'[1]General Variables'!$B$5)/VLOOKUP(B19,[1]!Operations[#Data],9,FALSE)*C19,2)))</f>
        <v>0</v>
      </c>
      <c r="G19" s="26">
        <f>IF(B19=0,0,IF(C19&gt;9999,"",ROUND(VLOOKUP(VLOOKUP(B19,[1]!Operations[#Data],11,FALSE),[1]!PowerUnits[#Data],10,FALSE)/VLOOKUP(B19,[1]!Operations[#Data],9,FALSE)*C19,2)))</f>
        <v>0</v>
      </c>
      <c r="H19" s="26" t="str">
        <f>IF(B19=0,"",IF(C19&gt;9999,"",ROUND(VLOOKUP($B19,[1]!Operations[#Data],15,FALSE)*C19,2)))</f>
        <v/>
      </c>
      <c r="I19" s="26">
        <f>IF(B19=0,0,IF(C19&gt;9999,"",ROUND(VLOOKUP(VLOOKUP(B19,[1]!Operations[#Data],11,FALSE),[1]!PowerUnits[#Data],16,FALSE)/VLOOKUP(B19,[1]!Operations[#Data],9,FALSE)*C19,2)))</f>
        <v>0</v>
      </c>
      <c r="J19" s="26" t="str">
        <f>IF(B19=0,"",IF(C19&gt;9999,"",ROUND(VLOOKUP($B19,[1]!Operations[#Data],21,FALSE)*$C19,2)))</f>
        <v/>
      </c>
      <c r="K19" s="26">
        <f t="shared" si="0"/>
        <v>0</v>
      </c>
      <c r="L19" s="27"/>
    </row>
    <row r="20" spans="1:12" hidden="1" x14ac:dyDescent="0.2">
      <c r="A20" s="23">
        <v>11</v>
      </c>
      <c r="B20" s="24"/>
      <c r="C20" s="25"/>
      <c r="D20" s="28"/>
      <c r="E20" s="26" t="str">
        <f>IF(B20=0,"",IF(C20&gt;9999,"",ROUND('[1]General Variables'!$B$2*VLOOKUP(B20,[1]!Operations[#Data],10,FALSE)/VLOOKUP(B20,[1]!Operations[#Data],9,FALSE)*C20,2)))</f>
        <v/>
      </c>
      <c r="F20" s="26">
        <f>IF(B20=0,0,IF(C20&gt;9999,"",ROUND(IF(VLOOKUP(B20,[1]!Operations[#Data],12,FALSE)=0,VLOOKUP(B20,[1]!Operations[#Data],13,FALSE)*'[1]General Variables'!$B$6,VLOOKUP(B20,[1]!Operations[#Data],12,FALSE)*'[1]General Variables'!$B$5)/VLOOKUP(B20,[1]!Operations[#Data],9,FALSE)*C20,2)))</f>
        <v>0</v>
      </c>
      <c r="G20" s="26">
        <f>IF(B20=0,0,IF(C20&gt;9999,"",ROUND(VLOOKUP(VLOOKUP(B20,[1]!Operations[#Data],11,FALSE),[1]!PowerUnits[#Data],10,FALSE)/VLOOKUP(B20,[1]!Operations[#Data],9,FALSE)*C20,2)))</f>
        <v>0</v>
      </c>
      <c r="H20" s="26" t="str">
        <f>IF(B20=0,"",IF(C20&gt;9999,"",ROUND(VLOOKUP($B20,[1]!Operations[#Data],15,FALSE)*C20,2)))</f>
        <v/>
      </c>
      <c r="I20" s="26">
        <f>IF(B20=0,0,IF(C20&gt;9999,"",ROUND(VLOOKUP(VLOOKUP(B20,[1]!Operations[#Data],11,FALSE),[1]!PowerUnits[#Data],16,FALSE)/VLOOKUP(B20,[1]!Operations[#Data],9,FALSE)*C20,2)))</f>
        <v>0</v>
      </c>
      <c r="J20" s="26" t="str">
        <f>IF(B20=0,"",IF(C20&gt;9999,"",ROUND(VLOOKUP($B20,[1]!Operations[#Data],21,FALSE)*$C20,2)))</f>
        <v/>
      </c>
      <c r="K20" s="26">
        <f t="shared" si="0"/>
        <v>0</v>
      </c>
      <c r="L20" s="27"/>
    </row>
    <row r="21" spans="1:12" hidden="1" x14ac:dyDescent="0.2">
      <c r="A21" s="23">
        <v>12</v>
      </c>
      <c r="B21" s="24"/>
      <c r="C21" s="25"/>
      <c r="D21" s="28"/>
      <c r="E21" s="26" t="str">
        <f>IF(B21=0,"",IF(C21&gt;9999,"",ROUND('[1]General Variables'!$B$2*VLOOKUP(B21,[1]!Operations[#Data],10,FALSE)/VLOOKUP(B21,[1]!Operations[#Data],9,FALSE)*C21,2)))</f>
        <v/>
      </c>
      <c r="F21" s="26">
        <f>IF(B21=0,0,IF(C21&gt;9999,"",ROUND(IF(VLOOKUP(B21,[1]!Operations[#Data],12,FALSE)=0,VLOOKUP(B21,[1]!Operations[#Data],13,FALSE)*'[1]General Variables'!$B$6,VLOOKUP(B21,[1]!Operations[#Data],12,FALSE)*'[1]General Variables'!$B$5)/VLOOKUP(B21,[1]!Operations[#Data],9,FALSE)*C21,2)))</f>
        <v>0</v>
      </c>
      <c r="G21" s="26">
        <f>IF(B21=0,0,IF(C21&gt;9999,"",ROUND(VLOOKUP(VLOOKUP(B21,[1]!Operations[#Data],11,FALSE),[1]!PowerUnits[#Data],10,FALSE)/VLOOKUP(B21,[1]!Operations[#Data],9,FALSE)*C21,2)))</f>
        <v>0</v>
      </c>
      <c r="H21" s="26" t="str">
        <f>IF(B21=0,"",IF(C21&gt;9999,"",ROUND(VLOOKUP($B21,[1]!Operations[#Data],15,FALSE)*C21,2)))</f>
        <v/>
      </c>
      <c r="I21" s="26">
        <f>IF(B21=0,0,IF(C21&gt;9999,"",ROUND(VLOOKUP(VLOOKUP(B21,[1]!Operations[#Data],11,FALSE),[1]!PowerUnits[#Data],16,FALSE)/VLOOKUP(B21,[1]!Operations[#Data],9,FALSE)*C21,2)))</f>
        <v>0</v>
      </c>
      <c r="J21" s="26" t="str">
        <f>IF(B21=0,"",IF(C21&gt;9999,"",ROUND(VLOOKUP($B21,[1]!Operations[#Data],21,FALSE)*$C21,2)))</f>
        <v/>
      </c>
      <c r="K21" s="26">
        <f t="shared" si="0"/>
        <v>0</v>
      </c>
      <c r="L21" s="27"/>
    </row>
    <row r="22" spans="1:12" hidden="1" x14ac:dyDescent="0.2">
      <c r="A22" s="23">
        <v>13</v>
      </c>
      <c r="B22" s="24"/>
      <c r="C22" s="25"/>
      <c r="D22" s="28"/>
      <c r="E22" s="26" t="str">
        <f>IF(B22=0,"",IF(C22&gt;9999,"",ROUND('[1]General Variables'!$B$2*VLOOKUP(B22,[1]!Operations[#Data],10,FALSE)/VLOOKUP(B22,[1]!Operations[#Data],9,FALSE)*C22,2)))</f>
        <v/>
      </c>
      <c r="F22" s="26">
        <f>IF(B22=0,0,IF(C22&gt;9999,"",ROUND(IF(VLOOKUP(B22,[1]!Operations[#Data],12,FALSE)=0,VLOOKUP(B22,[1]!Operations[#Data],13,FALSE)*'[1]General Variables'!$B$6,VLOOKUP(B22,[1]!Operations[#Data],12,FALSE)*'[1]General Variables'!$B$5)/VLOOKUP(B22,[1]!Operations[#Data],9,FALSE)*C22,2)))</f>
        <v>0</v>
      </c>
      <c r="G22" s="26">
        <f>IF(B22=0,0,IF(C22&gt;9999,"",ROUND(VLOOKUP(VLOOKUP(B22,[1]!Operations[#Data],11,FALSE),[1]!PowerUnits[#Data],10,FALSE)/VLOOKUP(B22,[1]!Operations[#Data],9,FALSE)*C22,2)))</f>
        <v>0</v>
      </c>
      <c r="H22" s="26" t="str">
        <f>IF(B22=0,"",IF(C22&gt;9999,"",ROUND(VLOOKUP($B22,[1]!Operations[#Data],15,FALSE)*C22,2)))</f>
        <v/>
      </c>
      <c r="I22" s="26">
        <f>IF(B22=0,0,IF(C22&gt;9999,"",ROUND(VLOOKUP(VLOOKUP(B22,[1]!Operations[#Data],11,FALSE),[1]!PowerUnits[#Data],16,FALSE)/VLOOKUP(B22,[1]!Operations[#Data],9,FALSE)*C22,2)))</f>
        <v>0</v>
      </c>
      <c r="J22" s="26" t="str">
        <f>IF(B22=0,"",IF(C22&gt;9999,"",ROUND(VLOOKUP($B22,[1]!Operations[#Data],21,FALSE)*$C22,2)))</f>
        <v/>
      </c>
      <c r="K22" s="26">
        <f t="shared" si="0"/>
        <v>0</v>
      </c>
      <c r="L22" s="27"/>
    </row>
    <row r="23" spans="1:12" hidden="1" x14ac:dyDescent="0.2">
      <c r="A23" s="23">
        <v>14</v>
      </c>
      <c r="B23" s="29"/>
      <c r="C23" s="28"/>
      <c r="D23" s="28"/>
      <c r="E23" s="26" t="str">
        <f>IF(B23=0,"",IF(C23&gt;9999,"",ROUND('[1]General Variables'!$B$2*VLOOKUP(B23,[1]!Operations[#Data],10,FALSE)/VLOOKUP(B23,[1]!Operations[#Data],9,FALSE)*C23,2)))</f>
        <v/>
      </c>
      <c r="F23" s="26">
        <f>IF(B23=0,0,IF(C23&gt;9999,"",ROUND(IF(VLOOKUP(B23,[1]!Operations[#Data],12,FALSE)=0,VLOOKUP(B23,[1]!Operations[#Data],13,FALSE)*'[1]General Variables'!$B$6,VLOOKUP(B23,[1]!Operations[#Data],12,FALSE)*'[1]General Variables'!$B$5)/VLOOKUP(B23,[1]!Operations[#Data],9,FALSE)*C23,2)))</f>
        <v>0</v>
      </c>
      <c r="G23" s="26">
        <f>IF(B23=0,0,IF(C23&gt;9999,"",ROUND(VLOOKUP(VLOOKUP(B23,[1]!Operations[#Data],11,FALSE),[1]!PowerUnits[#Data],10,FALSE)/VLOOKUP(B23,[1]!Operations[#Data],9,FALSE)*C23,2)))</f>
        <v>0</v>
      </c>
      <c r="H23" s="26" t="str">
        <f>IF(B23=0,"",IF(C23&gt;9999,"",ROUND(VLOOKUP($B23,[1]!Operations[#Data],15,FALSE)*C23,2)))</f>
        <v/>
      </c>
      <c r="I23" s="26">
        <f>IF(B23=0,0,IF(C23&gt;9999,"",ROUND(VLOOKUP(VLOOKUP(B23,[1]!Operations[#Data],11,FALSE),[1]!PowerUnits[#Data],16,FALSE)/VLOOKUP(B23,[1]!Operations[#Data],9,FALSE)*C23,2)))</f>
        <v>0</v>
      </c>
      <c r="J23" s="26" t="str">
        <f>IF(B23=0,"",IF(C23&gt;9999,"",ROUND(VLOOKUP($B23,[1]!Operations[#Data],21,FALSE)*$C23,2)))</f>
        <v/>
      </c>
      <c r="K23" s="26">
        <f t="shared" si="0"/>
        <v>0</v>
      </c>
      <c r="L23" s="27"/>
    </row>
    <row r="24" spans="1:12" hidden="1" x14ac:dyDescent="0.2">
      <c r="A24" s="23">
        <v>15</v>
      </c>
      <c r="B24" s="29"/>
      <c r="C24" s="28"/>
      <c r="D24" s="28"/>
      <c r="E24" s="26" t="str">
        <f>IF(B24=0,"",IF(C24&gt;9999,"",ROUND('[1]General Variables'!$B$2*VLOOKUP(B24,[1]!Operations[#Data],10,FALSE)/VLOOKUP(B24,[1]!Operations[#Data],9,FALSE)*C24,2)))</f>
        <v/>
      </c>
      <c r="F24" s="26">
        <f>IF(B24=0,0,IF(C24&gt;9999,"",ROUND(IF(VLOOKUP(B24,[1]!Operations[#Data],12,FALSE)=0,VLOOKUP(B24,[1]!Operations[#Data],13,FALSE)*'[1]General Variables'!$B$6,VLOOKUP(B24,[1]!Operations[#Data],12,FALSE)*'[1]General Variables'!$B$5)/VLOOKUP(B24,[1]!Operations[#Data],9,FALSE)*C24,2)))</f>
        <v>0</v>
      </c>
      <c r="G24" s="26">
        <f>IF(B24=0,0,IF(C24&gt;9999,"",ROUND(VLOOKUP(VLOOKUP(B24,[1]!Operations[#Data],11,FALSE),[1]!PowerUnits[#Data],10,FALSE)/VLOOKUP(B24,[1]!Operations[#Data],9,FALSE)*C24,2)))</f>
        <v>0</v>
      </c>
      <c r="H24" s="26" t="str">
        <f>IF(B24=0,"",IF(C24&gt;9999,"",ROUND(VLOOKUP($B24,[1]!Operations[#Data],15,FALSE)*C24,2)))</f>
        <v/>
      </c>
      <c r="I24" s="26">
        <f>IF(B24=0,0,IF(C24&gt;9999,"",ROUND(VLOOKUP(VLOOKUP(B24,[1]!Operations[#Data],11,FALSE),[1]!PowerUnits[#Data],16,FALSE)/VLOOKUP(B24,[1]!Operations[#Data],9,FALSE)*C24,2)))</f>
        <v>0</v>
      </c>
      <c r="J24" s="26" t="str">
        <f>IF(B24=0,"",IF(C24&gt;9999,"",ROUND(VLOOKUP($B24,[1]!Operations[#Data],21,FALSE)*$C24,2)))</f>
        <v/>
      </c>
      <c r="K24" s="26">
        <f t="shared" si="0"/>
        <v>0</v>
      </c>
      <c r="L24" s="27"/>
    </row>
    <row r="25" spans="1:12" hidden="1" x14ac:dyDescent="0.2">
      <c r="A25" s="23">
        <v>16</v>
      </c>
      <c r="B25" s="29"/>
      <c r="C25" s="28"/>
      <c r="D25" s="28"/>
      <c r="E25" s="26" t="str">
        <f>IF(B25=0,"",IF(C25&gt;9999,"",ROUND('[1]General Variables'!$B$2*VLOOKUP(B25,[1]!Operations[#Data],10,FALSE)/VLOOKUP(B25,[1]!Operations[#Data],9,FALSE)*C25,2)))</f>
        <v/>
      </c>
      <c r="F25" s="26">
        <f>IF(B25=0,0,IF(C25&gt;9999,"",ROUND(IF(VLOOKUP(B25,[1]!Operations[#Data],12,FALSE)=0,VLOOKUP(B25,[1]!Operations[#Data],13,FALSE)*'[1]General Variables'!$B$6,VLOOKUP(B25,[1]!Operations[#Data],12,FALSE)*'[1]General Variables'!$B$5)/VLOOKUP(B25,[1]!Operations[#Data],9,FALSE)*C25,2)))</f>
        <v>0</v>
      </c>
      <c r="G25" s="26">
        <f>IF(B25=0,0,IF(C25&gt;9999,"",ROUND(VLOOKUP(VLOOKUP(B25,[1]!Operations[#Data],11,FALSE),[1]!PowerUnits[#Data],10,FALSE)/VLOOKUP(B25,[1]!Operations[#Data],9,FALSE)*C25,2)))</f>
        <v>0</v>
      </c>
      <c r="H25" s="26" t="str">
        <f>IF(B25=0,"",IF(C25&gt;9999,"",ROUND(VLOOKUP($B25,[1]!Operations[#Data],15,FALSE)*C25,2)))</f>
        <v/>
      </c>
      <c r="I25" s="26">
        <f>IF(B25=0,0,IF(C25&gt;9999,"",ROUND(VLOOKUP(VLOOKUP(B25,[1]!Operations[#Data],11,FALSE),[1]!PowerUnits[#Data],16,FALSE)/VLOOKUP(B25,[1]!Operations[#Data],9,FALSE)*C25,2)))</f>
        <v>0</v>
      </c>
      <c r="J25" s="26" t="str">
        <f>IF(B25=0,"",IF(C25&gt;9999,"",ROUND(VLOOKUP($B25,[1]!Operations[#Data],21,FALSE)*$C25,2)))</f>
        <v/>
      </c>
      <c r="K25" s="26">
        <f t="shared" si="0"/>
        <v>0</v>
      </c>
      <c r="L25" s="27"/>
    </row>
    <row r="26" spans="1:12" hidden="1" x14ac:dyDescent="0.2">
      <c r="A26" s="23">
        <v>17</v>
      </c>
      <c r="B26" s="29"/>
      <c r="C26" s="28"/>
      <c r="D26" s="28"/>
      <c r="E26" s="26" t="str">
        <f>IF(B26=0,"",IF(C26&gt;9999,"",ROUND('[1]General Variables'!$B$2*VLOOKUP(B26,[1]!Operations[#Data],10,FALSE)/VLOOKUP(B26,[1]!Operations[#Data],9,FALSE)*C26,2)))</f>
        <v/>
      </c>
      <c r="F26" s="26">
        <f>IF(B26=0,0,IF(C26&gt;9999,"",ROUND(IF(VLOOKUP(B26,[1]!Operations[#Data],12,FALSE)=0,VLOOKUP(B26,[1]!Operations[#Data],13,FALSE)*'[1]General Variables'!$B$6,VLOOKUP(B26,[1]!Operations[#Data],12,FALSE)*'[1]General Variables'!$B$5)/VLOOKUP(B26,[1]!Operations[#Data],9,FALSE)*C26,2)))</f>
        <v>0</v>
      </c>
      <c r="G26" s="26">
        <f>IF(B26=0,0,IF(C26&gt;9999,"",ROUND(VLOOKUP(VLOOKUP(B26,[1]!Operations[#Data],11,FALSE),[1]!PowerUnits[#Data],10,FALSE)/VLOOKUP(B26,[1]!Operations[#Data],9,FALSE)*C26,2)))</f>
        <v>0</v>
      </c>
      <c r="H26" s="26" t="str">
        <f>IF(B26=0,"",IF(C26&gt;9999,"",ROUND(VLOOKUP($B26,[1]!Operations[#Data],15,FALSE)*C26,2)))</f>
        <v/>
      </c>
      <c r="I26" s="26">
        <f>IF(B26=0,0,IF(C26&gt;9999,"",ROUND(VLOOKUP(VLOOKUP(B26,[1]!Operations[#Data],11,FALSE),[1]!PowerUnits[#Data],16,FALSE)/VLOOKUP(B26,[1]!Operations[#Data],9,FALSE)*C26,2)))</f>
        <v>0</v>
      </c>
      <c r="J26" s="26" t="str">
        <f>IF(B26=0,"",IF(C26&gt;9999,"",ROUND(VLOOKUP($B26,[1]!Operations[#Data],21,FALSE)*$C26,2)))</f>
        <v/>
      </c>
      <c r="K26" s="26">
        <f t="shared" si="0"/>
        <v>0</v>
      </c>
      <c r="L26" s="27"/>
    </row>
    <row r="27" spans="1:12" hidden="1" x14ac:dyDescent="0.2">
      <c r="A27" s="23">
        <v>18</v>
      </c>
      <c r="B27" s="29"/>
      <c r="C27" s="28"/>
      <c r="D27" s="28"/>
      <c r="E27" s="26" t="str">
        <f>IF(B27=0,"",IF(C27&gt;9999,"",ROUND('[1]General Variables'!$B$2*VLOOKUP(B27,[1]!Operations[#Data],10,FALSE)/VLOOKUP(B27,[1]!Operations[#Data],9,FALSE)*C27,2)))</f>
        <v/>
      </c>
      <c r="F27" s="26">
        <f>IF(B27=0,0,IF(C27&gt;9999,"",ROUND(IF(VLOOKUP(B27,[1]!Operations[#Data],12,FALSE)=0,VLOOKUP(B27,[1]!Operations[#Data],13,FALSE)*'[1]General Variables'!$B$6,VLOOKUP(B27,[1]!Operations[#Data],12,FALSE)*'[1]General Variables'!$B$5)/VLOOKUP(B27,[1]!Operations[#Data],9,FALSE)*C27,2)))</f>
        <v>0</v>
      </c>
      <c r="G27" s="26">
        <f>IF(B27=0,0,IF(C27&gt;9999,"",ROUND(VLOOKUP(VLOOKUP(B27,[1]!Operations[#Data],11,FALSE),[1]!PowerUnits[#Data],10,FALSE)/VLOOKUP(B27,[1]!Operations[#Data],9,FALSE)*C27,2)))</f>
        <v>0</v>
      </c>
      <c r="H27" s="26" t="str">
        <f>IF(B27=0,"",IF(C27&gt;9999,"",ROUND(VLOOKUP($B27,[1]!Operations[#Data],15,FALSE)*C27,2)))</f>
        <v/>
      </c>
      <c r="I27" s="26">
        <f>IF(B27=0,0,IF(C27&gt;9999,"",ROUND(VLOOKUP(VLOOKUP(B27,[1]!Operations[#Data],11,FALSE),[1]!PowerUnits[#Data],16,FALSE)/VLOOKUP(B27,[1]!Operations[#Data],9,FALSE)*C27,2)))</f>
        <v>0</v>
      </c>
      <c r="J27" s="26" t="str">
        <f>IF(B27=0,"",IF(C27&gt;9999,"",ROUND(VLOOKUP($B27,[1]!Operations[#Data],21,FALSE)*$C27,2)))</f>
        <v/>
      </c>
      <c r="K27" s="26">
        <f t="shared" si="0"/>
        <v>0</v>
      </c>
      <c r="L27" s="27"/>
    </row>
    <row r="28" spans="1:12" hidden="1" x14ac:dyDescent="0.2">
      <c r="A28" s="23">
        <v>19</v>
      </c>
      <c r="B28" s="29"/>
      <c r="C28" s="28"/>
      <c r="D28" s="28"/>
      <c r="E28" s="26" t="str">
        <f>IF(B28=0,"",IF(C28&gt;9999,"",ROUND('[1]General Variables'!$B$2*VLOOKUP(B28,[1]!Operations[#Data],10,FALSE)/VLOOKUP(B28,[1]!Operations[#Data],9,FALSE)*C28,2)))</f>
        <v/>
      </c>
      <c r="F28" s="26">
        <f>IF(B28=0,0,IF(C28&gt;9999,"",ROUND(IF(VLOOKUP(B28,[1]!Operations[#Data],12,FALSE)=0,VLOOKUP(B28,[1]!Operations[#Data],13,FALSE)*'[1]General Variables'!$B$6,VLOOKUP(B28,[1]!Operations[#Data],12,FALSE)*'[1]General Variables'!$B$5)/VLOOKUP(B28,[1]!Operations[#Data],9,FALSE)*C28,2)))</f>
        <v>0</v>
      </c>
      <c r="G28" s="26">
        <f>IF(B28=0,0,IF(C28&gt;9999,"",ROUND(VLOOKUP(VLOOKUP(B28,[1]!Operations[#Data],11,FALSE),[1]!PowerUnits[#Data],10,FALSE)/VLOOKUP(B28,[1]!Operations[#Data],9,FALSE)*C28,2)))</f>
        <v>0</v>
      </c>
      <c r="H28" s="26" t="str">
        <f>IF(B28=0,"",IF(C28&gt;9999,"",ROUND(VLOOKUP($B28,[1]!Operations[#Data],15,FALSE)*C28,2)))</f>
        <v/>
      </c>
      <c r="I28" s="26">
        <f>IF(B28=0,0,IF(C28&gt;9999,"",ROUND(VLOOKUP(VLOOKUP(B28,[1]!Operations[#Data],11,FALSE),[1]!PowerUnits[#Data],16,FALSE)/VLOOKUP(B28,[1]!Operations[#Data],9,FALSE)*C28,2)))</f>
        <v>0</v>
      </c>
      <c r="J28" s="26" t="str">
        <f>IF(B28=0,"",IF(C28&gt;9999,"",ROUND(VLOOKUP($B28,[1]!Operations[#Data],21,FALSE)*$C28,2)))</f>
        <v/>
      </c>
      <c r="K28" s="26">
        <f t="shared" si="0"/>
        <v>0</v>
      </c>
      <c r="L28" s="30"/>
    </row>
    <row r="29" spans="1:12" hidden="1" x14ac:dyDescent="0.2">
      <c r="A29" s="23">
        <v>20</v>
      </c>
      <c r="B29" s="29"/>
      <c r="C29" s="28"/>
      <c r="D29" s="28"/>
      <c r="E29" s="26" t="str">
        <f>IF(B29=0,"",IF(C29&gt;9999,"",ROUND('[1]General Variables'!$B$2*VLOOKUP(B29,[1]!Operations[#Data],10,FALSE)/VLOOKUP(B29,[1]!Operations[#Data],9,FALSE)*C29,2)))</f>
        <v/>
      </c>
      <c r="F29" s="26">
        <f>IF(B29=0,0,IF(C29&gt;9999,"",ROUND(IF(VLOOKUP(B29,[1]!Operations[#Data],12,FALSE)=0,VLOOKUP(B29,[1]!Operations[#Data],13,FALSE)*'[1]General Variables'!$B$6,VLOOKUP(B29,[1]!Operations[#Data],12,FALSE)*'[1]General Variables'!$B$5)/VLOOKUP(B29,[1]!Operations[#Data],9,FALSE)*C29,2)))</f>
        <v>0</v>
      </c>
      <c r="G29" s="26">
        <f>IF(B29=0,0,IF(C29&gt;9999,"",ROUND(VLOOKUP(VLOOKUP(B29,[1]!Operations[#Data],11,FALSE),[1]!PowerUnits[#Data],10,FALSE)/VLOOKUP(B29,[1]!Operations[#Data],9,FALSE)*C29,2)))</f>
        <v>0</v>
      </c>
      <c r="H29" s="26" t="str">
        <f>IF(B29=0,"",IF(C29&gt;9999,"",ROUND(VLOOKUP($B29,[1]!Operations[#Data],15,FALSE)*C29,2)))</f>
        <v/>
      </c>
      <c r="I29" s="26">
        <f>IF(B29=0,0,IF(C29&gt;9999,"",ROUND(VLOOKUP(VLOOKUP(B29,[1]!Operations[#Data],11,FALSE),[1]!PowerUnits[#Data],16,FALSE)/VLOOKUP(B29,[1]!Operations[#Data],9,FALSE)*C29,2)))</f>
        <v>0</v>
      </c>
      <c r="J29" s="26" t="str">
        <f>IF(B29=0,"",IF(C29&gt;9999,"",ROUND(VLOOKUP($B29,[1]!Operations[#Data],21,FALSE)*$C29,2)))</f>
        <v/>
      </c>
      <c r="K29" s="26">
        <f t="shared" si="0"/>
        <v>0</v>
      </c>
      <c r="L29" s="4"/>
    </row>
    <row r="30" spans="1:12" ht="3" customHeight="1" thickBot="1" x14ac:dyDescent="0.25">
      <c r="A30" s="23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4"/>
    </row>
    <row r="31" spans="1:12" ht="13.5" thickTop="1" x14ac:dyDescent="0.2">
      <c r="C31" s="35" t="s">
        <v>21</v>
      </c>
      <c r="D31" s="35"/>
      <c r="E31" s="36">
        <f>SUM(E10:E29)</f>
        <v>11.22</v>
      </c>
      <c r="F31" s="36">
        <f t="shared" ref="F31:K31" si="1">SUM(F10:F29)</f>
        <v>10.489999999999998</v>
      </c>
      <c r="G31" s="36">
        <f t="shared" si="1"/>
        <v>5.86</v>
      </c>
      <c r="H31" s="36">
        <f t="shared" si="1"/>
        <v>8.19</v>
      </c>
      <c r="I31" s="36">
        <f t="shared" si="1"/>
        <v>20.799999999999997</v>
      </c>
      <c r="J31" s="36">
        <f t="shared" si="1"/>
        <v>15.7</v>
      </c>
      <c r="K31" s="36">
        <f t="shared" si="1"/>
        <v>72.260000000000005</v>
      </c>
      <c r="L31" s="27"/>
    </row>
    <row r="33" spans="1:12" ht="24" customHeight="1" thickBot="1" x14ac:dyDescent="0.25">
      <c r="B33" s="4"/>
      <c r="C33" s="4"/>
      <c r="D33" s="4"/>
      <c r="E33" s="4"/>
      <c r="F33" s="19" t="s">
        <v>22</v>
      </c>
      <c r="G33" s="19" t="s">
        <v>23</v>
      </c>
      <c r="H33" s="15" t="s">
        <v>24</v>
      </c>
      <c r="I33" s="15"/>
      <c r="J33" s="19" t="s">
        <v>25</v>
      </c>
      <c r="L33" s="15" t="s">
        <v>12</v>
      </c>
    </row>
    <row r="34" spans="1:12" s="37" customFormat="1" ht="14.25" thickTop="1" thickBot="1" x14ac:dyDescent="0.25">
      <c r="B34" s="38" t="s">
        <v>26</v>
      </c>
      <c r="C34" s="20"/>
      <c r="D34" s="20"/>
      <c r="E34" s="20"/>
      <c r="F34" s="19"/>
      <c r="G34" s="19"/>
      <c r="H34" s="20" t="s">
        <v>27</v>
      </c>
      <c r="I34" s="20" t="s">
        <v>13</v>
      </c>
      <c r="J34" s="19"/>
      <c r="K34" s="20" t="s">
        <v>28</v>
      </c>
      <c r="L34" s="19"/>
    </row>
    <row r="35" spans="1:12" ht="13.5" thickTop="1" x14ac:dyDescent="0.2">
      <c r="A35" s="39"/>
      <c r="B35" s="24" t="s">
        <v>53</v>
      </c>
      <c r="C35" s="40" t="str">
        <f>IF(B35=0,"",VLOOKUP($B35,[1]!Materials[#Data],2,FALSE))</f>
        <v>Herbicide</v>
      </c>
      <c r="D35" s="40"/>
      <c r="E35" s="40"/>
      <c r="F35" s="25">
        <v>1</v>
      </c>
      <c r="G35" s="41">
        <v>1</v>
      </c>
      <c r="H35" s="42">
        <v>54</v>
      </c>
      <c r="I35" s="43" t="str">
        <f>IF($B35=0,"",VLOOKUP($B35,[1]!Materials[#Data],5,FALSE))</f>
        <v>ounce</v>
      </c>
      <c r="J35" s="44">
        <f>IF($B35=0,"",VLOOKUP($B35,[1]!Materials[#Data],7,FALSE))</f>
        <v>0.1171875</v>
      </c>
      <c r="K35" s="36">
        <f>IF(B35=0,0,ROUND(G35*H35*J35,2))</f>
        <v>6.33</v>
      </c>
      <c r="L35" s="27"/>
    </row>
    <row r="36" spans="1:12" x14ac:dyDescent="0.2">
      <c r="A36" s="39"/>
      <c r="B36" s="24" t="s">
        <v>30</v>
      </c>
      <c r="C36" s="40" t="str">
        <f>IF(B36=0,"",VLOOKUP($B36,[1]!Materials[#Data],2,FALSE))</f>
        <v>Fertilizer</v>
      </c>
      <c r="D36" s="40"/>
      <c r="E36" s="40"/>
      <c r="F36" s="25">
        <v>1</v>
      </c>
      <c r="G36" s="41">
        <v>1</v>
      </c>
      <c r="H36" s="42">
        <v>2</v>
      </c>
      <c r="I36" s="43" t="str">
        <f>IF($B36=0,"",VLOOKUP($B36,[1]!Materials[#Data],5,FALSE))</f>
        <v>pound</v>
      </c>
      <c r="J36" s="44">
        <f>IF($B36=0,"",VLOOKUP($B36,[1]!Materials[#Data],7,FALSE))</f>
        <v>0.21</v>
      </c>
      <c r="K36" s="36">
        <f t="shared" ref="K36:K59" si="2">IF(B36=0,0,ROUND(G36*H36*J36,2))</f>
        <v>0.42</v>
      </c>
      <c r="L36" s="27"/>
    </row>
    <row r="37" spans="1:12" x14ac:dyDescent="0.2">
      <c r="A37" s="39"/>
      <c r="B37" s="24" t="s">
        <v>29</v>
      </c>
      <c r="C37" s="40" t="str">
        <f>IF(B37=0,"",VLOOKUP($B37,[1]!Materials[#Data],2,FALSE))</f>
        <v>Herbicide</v>
      </c>
      <c r="D37" s="40"/>
      <c r="E37" s="40"/>
      <c r="F37" s="25">
        <v>2</v>
      </c>
      <c r="G37" s="41">
        <v>1</v>
      </c>
      <c r="H37" s="42">
        <v>32</v>
      </c>
      <c r="I37" s="43" t="str">
        <f>IF($B37=0,"",VLOOKUP($B37,[1]!Materials[#Data],5,FALSE))</f>
        <v>ounce</v>
      </c>
      <c r="J37" s="44">
        <f>IF($B37=0,"",VLOOKUP($B37,[1]!Materials[#Data],7,FALSE))</f>
        <v>8.59375E-2</v>
      </c>
      <c r="K37" s="36">
        <f t="shared" si="2"/>
        <v>2.75</v>
      </c>
      <c r="L37" s="27"/>
    </row>
    <row r="38" spans="1:12" x14ac:dyDescent="0.2">
      <c r="A38" s="39"/>
      <c r="B38" s="24" t="s">
        <v>30</v>
      </c>
      <c r="C38" s="40" t="str">
        <f>IF(B38=0,"",VLOOKUP($B38,[1]!Materials[#Data],2,FALSE))</f>
        <v>Fertilizer</v>
      </c>
      <c r="D38" s="40"/>
      <c r="E38" s="40"/>
      <c r="F38" s="25">
        <v>2</v>
      </c>
      <c r="G38" s="41">
        <v>1</v>
      </c>
      <c r="H38" s="42">
        <v>2</v>
      </c>
      <c r="I38" s="43" t="str">
        <f>IF($B38=0,"",VLOOKUP($B38,[1]!Materials[#Data],5,FALSE))</f>
        <v>pound</v>
      </c>
      <c r="J38" s="44">
        <f>IF($B38=0,"",VLOOKUP($B38,[1]!Materials[#Data],7,FALSE))</f>
        <v>0.21</v>
      </c>
      <c r="K38" s="36">
        <f t="shared" si="2"/>
        <v>0.42</v>
      </c>
      <c r="L38" s="27"/>
    </row>
    <row r="39" spans="1:12" x14ac:dyDescent="0.2">
      <c r="A39" s="39"/>
      <c r="B39" s="24" t="s">
        <v>29</v>
      </c>
      <c r="C39" s="40" t="str">
        <f>IF(B39=0,"",VLOOKUP($B39,[1]!Materials[#Data],2,FALSE))</f>
        <v>Herbicide</v>
      </c>
      <c r="D39" s="40"/>
      <c r="E39" s="40"/>
      <c r="F39" s="25">
        <v>3</v>
      </c>
      <c r="G39" s="41">
        <v>1</v>
      </c>
      <c r="H39" s="42">
        <v>32</v>
      </c>
      <c r="I39" s="43" t="str">
        <f>IF($B39=0,"",VLOOKUP($B39,[1]!Materials[#Data],5,FALSE))</f>
        <v>ounce</v>
      </c>
      <c r="J39" s="44">
        <f>IF($B39=0,"",VLOOKUP($B39,[1]!Materials[#Data],7,FALSE))</f>
        <v>8.59375E-2</v>
      </c>
      <c r="K39" s="36">
        <f t="shared" si="2"/>
        <v>2.75</v>
      </c>
      <c r="L39" s="27"/>
    </row>
    <row r="40" spans="1:12" x14ac:dyDescent="0.2">
      <c r="A40" s="39"/>
      <c r="B40" s="24" t="s">
        <v>30</v>
      </c>
      <c r="C40" s="40" t="str">
        <f>IF(B40=0,"",VLOOKUP($B40,[1]!Materials[#Data],2,FALSE))</f>
        <v>Fertilizer</v>
      </c>
      <c r="D40" s="40"/>
      <c r="E40" s="40"/>
      <c r="F40" s="25">
        <v>3</v>
      </c>
      <c r="G40" s="41">
        <v>1</v>
      </c>
      <c r="H40" s="42">
        <v>2</v>
      </c>
      <c r="I40" s="43" t="str">
        <f>IF($B40=0,"",VLOOKUP($B40,[1]!Materials[#Data],5,FALSE))</f>
        <v>pound</v>
      </c>
      <c r="J40" s="44">
        <f>IF($B40=0,"",VLOOKUP($B40,[1]!Materials[#Data],7,FALSE))</f>
        <v>0.21</v>
      </c>
      <c r="K40" s="36">
        <f t="shared" si="2"/>
        <v>0.42</v>
      </c>
      <c r="L40" s="27"/>
    </row>
    <row r="41" spans="1:12" ht="13.5" x14ac:dyDescent="0.2">
      <c r="A41" s="39"/>
      <c r="B41" s="45" t="s">
        <v>31</v>
      </c>
      <c r="C41" s="40" t="str">
        <f>IF(B41=0,"",VLOOKUP($B41,[1]!Materials[#Data],2,FALSE))</f>
        <v>Herbicide</v>
      </c>
      <c r="D41" s="40"/>
      <c r="E41" s="40"/>
      <c r="F41" s="25">
        <v>3</v>
      </c>
      <c r="G41" s="41">
        <v>1</v>
      </c>
      <c r="H41" s="42">
        <v>2</v>
      </c>
      <c r="I41" s="43" t="str">
        <f>IF($B41=0,"",VLOOKUP($B41,[1]!Materials[#Data],5,FALSE))</f>
        <v>pint</v>
      </c>
      <c r="J41" s="44">
        <f>IF($B41=0,"",VLOOKUP($B41,[1]!Materials[#Data],7,FALSE))</f>
        <v>6</v>
      </c>
      <c r="K41" s="36">
        <f t="shared" si="2"/>
        <v>12</v>
      </c>
      <c r="L41" s="27"/>
    </row>
    <row r="42" spans="1:12" x14ac:dyDescent="0.2">
      <c r="A42" s="39"/>
      <c r="B42" s="24" t="s">
        <v>32</v>
      </c>
      <c r="C42" s="40" t="str">
        <f>IF(B42=0,"",VLOOKUP($B42,[1]!Materials[#Data],2,FALSE))</f>
        <v>Fertilizer</v>
      </c>
      <c r="D42" s="40"/>
      <c r="E42" s="40"/>
      <c r="F42" s="25">
        <v>3</v>
      </c>
      <c r="G42" s="41">
        <v>1</v>
      </c>
      <c r="H42" s="42">
        <v>60</v>
      </c>
      <c r="I42" s="43" t="str">
        <f>IF($B42=0,"",VLOOKUP($B42,[1]!Materials[#Data],5,FALSE))</f>
        <v>lbs N</v>
      </c>
      <c r="J42" s="44">
        <f>IF($B42=0,"",VLOOKUP($B42,[1]!Materials[#Data],7,FALSE))</f>
        <v>0.75</v>
      </c>
      <c r="K42" s="36">
        <f t="shared" si="2"/>
        <v>45</v>
      </c>
      <c r="L42" s="27"/>
    </row>
    <row r="43" spans="1:12" x14ac:dyDescent="0.2">
      <c r="A43" s="39"/>
      <c r="B43" s="24" t="s">
        <v>33</v>
      </c>
      <c r="C43" s="40" t="str">
        <f>IF(B43=0,"",VLOOKUP($B43,[1]!Materials[#Data],2,FALSE))</f>
        <v>Herbicide</v>
      </c>
      <c r="D43" s="40"/>
      <c r="E43" s="40"/>
      <c r="F43" s="25">
        <v>4</v>
      </c>
      <c r="G43" s="41">
        <v>1</v>
      </c>
      <c r="H43" s="42">
        <v>5</v>
      </c>
      <c r="I43" s="43" t="str">
        <f>IF($B43=0,"",VLOOKUP($B43,[1]!Materials[#Data],5,FALSE))</f>
        <v>ounce</v>
      </c>
      <c r="J43" s="44">
        <f>IF($B43=0,"",VLOOKUP($B43,[1]!Materials[#Data],7,FALSE))</f>
        <v>5.2734375</v>
      </c>
      <c r="K43" s="36">
        <f t="shared" si="2"/>
        <v>26.37</v>
      </c>
      <c r="L43" s="27"/>
    </row>
    <row r="44" spans="1:12" x14ac:dyDescent="0.2">
      <c r="A44" s="39"/>
      <c r="B44" s="24" t="s">
        <v>29</v>
      </c>
      <c r="C44" s="40" t="str">
        <f>IF(B44=0,"",VLOOKUP($B44,[1]!Materials[#Data],2,FALSE))</f>
        <v>Herbicide</v>
      </c>
      <c r="D44" s="40"/>
      <c r="E44" s="40"/>
      <c r="F44" s="25">
        <v>4</v>
      </c>
      <c r="G44" s="41">
        <v>0.5</v>
      </c>
      <c r="H44" s="42">
        <v>32</v>
      </c>
      <c r="I44" s="43" t="str">
        <f>IF($B44=0,"",VLOOKUP($B44,[1]!Materials[#Data],5,FALSE))</f>
        <v>ounce</v>
      </c>
      <c r="J44" s="44">
        <f>IF($B44=0,"",VLOOKUP($B44,[1]!Materials[#Data],7,FALSE))</f>
        <v>8.59375E-2</v>
      </c>
      <c r="K44" s="36">
        <f t="shared" si="2"/>
        <v>1.38</v>
      </c>
      <c r="L44" s="27"/>
    </row>
    <row r="45" spans="1:12" x14ac:dyDescent="0.2">
      <c r="A45" s="39"/>
      <c r="B45" s="24" t="s">
        <v>30</v>
      </c>
      <c r="C45" s="40" t="str">
        <f>IF(B45=0,"",VLOOKUP($B45,[1]!Materials[#Data],2,FALSE))</f>
        <v>Fertilizer</v>
      </c>
      <c r="D45" s="40"/>
      <c r="E45" s="40"/>
      <c r="F45" s="25">
        <v>4</v>
      </c>
      <c r="G45" s="41">
        <v>0.5</v>
      </c>
      <c r="H45" s="42">
        <v>2</v>
      </c>
      <c r="I45" s="43" t="str">
        <f>IF($B45=0,"",VLOOKUP($B45,[1]!Materials[#Data],5,FALSE))</f>
        <v>pound</v>
      </c>
      <c r="J45" s="44">
        <f>IF($B45=0,"",VLOOKUP($B45,[1]!Materials[#Data],7,FALSE))</f>
        <v>0.21</v>
      </c>
      <c r="K45" s="36">
        <f t="shared" si="2"/>
        <v>0.21</v>
      </c>
      <c r="L45" s="27"/>
    </row>
    <row r="46" spans="1:12" ht="13.5" x14ac:dyDescent="0.2">
      <c r="A46" s="39"/>
      <c r="B46" s="45" t="s">
        <v>31</v>
      </c>
      <c r="C46" s="40" t="str">
        <f>IF(B46=0,"",VLOOKUP($B46,[1]!Materials[#Data],2,FALSE))</f>
        <v>Herbicide</v>
      </c>
      <c r="D46" s="40"/>
      <c r="E46" s="40"/>
      <c r="F46" s="25">
        <v>4</v>
      </c>
      <c r="G46" s="41">
        <v>1</v>
      </c>
      <c r="H46" s="42">
        <v>1</v>
      </c>
      <c r="I46" s="43" t="str">
        <f>IF($B46=0,"",VLOOKUP($B46,[1]!Materials[#Data],5,FALSE))</f>
        <v>pint</v>
      </c>
      <c r="J46" s="44">
        <f>IF($B46=0,"",VLOOKUP($B46,[1]!Materials[#Data],7,FALSE))</f>
        <v>6</v>
      </c>
      <c r="K46" s="36">
        <f t="shared" si="2"/>
        <v>6</v>
      </c>
      <c r="L46" s="27"/>
    </row>
    <row r="47" spans="1:12" x14ac:dyDescent="0.2">
      <c r="A47" s="39"/>
      <c r="B47" s="24" t="s">
        <v>34</v>
      </c>
      <c r="C47" s="40" t="str">
        <f>IF(B47=0,"",VLOOKUP($B47,[1]!Materials[#Data],2,FALSE))</f>
        <v>Seed</v>
      </c>
      <c r="D47" s="40"/>
      <c r="E47" s="40"/>
      <c r="F47" s="25">
        <v>5</v>
      </c>
      <c r="G47" s="41">
        <v>1</v>
      </c>
      <c r="H47" s="42">
        <v>5</v>
      </c>
      <c r="I47" s="43" t="str">
        <f>IF($B47=0,"",VLOOKUP($B47,[1]!Materials[#Data],5,FALSE))</f>
        <v>pound</v>
      </c>
      <c r="J47" s="44">
        <f>IF($B47=0,"",VLOOKUP($B47,[1]!Materials[#Data],7,FALSE))</f>
        <v>4</v>
      </c>
      <c r="K47" s="36">
        <f t="shared" si="2"/>
        <v>20</v>
      </c>
      <c r="L47" s="27"/>
    </row>
    <row r="48" spans="1:12" x14ac:dyDescent="0.2">
      <c r="A48" s="46" t="s">
        <v>35</v>
      </c>
      <c r="B48" s="24" t="s">
        <v>36</v>
      </c>
      <c r="C48" s="40" t="str">
        <f>IF(B48=0,"",VLOOKUP($B48,[1]!Materials[#Data],2,FALSE))</f>
        <v>Custom</v>
      </c>
      <c r="D48" s="40"/>
      <c r="E48" s="40"/>
      <c r="F48" s="25">
        <v>6</v>
      </c>
      <c r="G48" s="41">
        <v>0.55000000000000004</v>
      </c>
      <c r="H48" s="42">
        <v>1</v>
      </c>
      <c r="I48" s="43" t="str">
        <f>IF($B48=0,"",VLOOKUP($B48,[1]!Materials[#Data],5,FALSE))</f>
        <v>acre</v>
      </c>
      <c r="J48" s="44">
        <f>IF($B48=0,"",VLOOKUP($B48,[1]!Materials[#Data],7,FALSE))</f>
        <v>8</v>
      </c>
      <c r="K48" s="36">
        <f t="shared" si="2"/>
        <v>4.4000000000000004</v>
      </c>
      <c r="L48" s="27"/>
    </row>
    <row r="49" spans="1:12" x14ac:dyDescent="0.2">
      <c r="A49" s="46" t="s">
        <v>35</v>
      </c>
      <c r="B49" s="24" t="s">
        <v>37</v>
      </c>
      <c r="C49" s="40" t="str">
        <f>IF(B49=0,"",VLOOKUP($B49,[1]!Materials[#Data],2,FALSE))</f>
        <v>Insecticide</v>
      </c>
      <c r="D49" s="40"/>
      <c r="E49" s="40"/>
      <c r="F49" s="25">
        <v>6</v>
      </c>
      <c r="G49" s="41">
        <v>0.55000000000000004</v>
      </c>
      <c r="H49" s="42">
        <v>1.92</v>
      </c>
      <c r="I49" s="43" t="str">
        <f>IF($B49=0,"",VLOOKUP($B49,[1]!Materials[#Data],5,FALSE))</f>
        <v>ounce</v>
      </c>
      <c r="J49" s="44">
        <f>IF($B49=0,"",VLOOKUP($B49,[1]!Materials[#Data],7,FALSE))</f>
        <v>3.671875</v>
      </c>
      <c r="K49" s="36">
        <f t="shared" si="2"/>
        <v>3.88</v>
      </c>
      <c r="L49" s="27"/>
    </row>
    <row r="50" spans="1:12" x14ac:dyDescent="0.2">
      <c r="A50" s="39"/>
      <c r="B50" s="24" t="s">
        <v>38</v>
      </c>
      <c r="C50" s="40" t="str">
        <f>IF(B50=0,"",VLOOKUP($B50,[1]!Materials[#Data],2,FALSE))</f>
        <v>Custom</v>
      </c>
      <c r="D50" s="40"/>
      <c r="E50" s="40"/>
      <c r="F50" s="25">
        <v>8</v>
      </c>
      <c r="G50" s="41">
        <v>1</v>
      </c>
      <c r="H50" s="42">
        <f>A4</f>
        <v>16</v>
      </c>
      <c r="I50" s="43" t="str">
        <f>IF($B50=0,"",VLOOKUP($B50,[1]!Materials[#Data],5,FALSE))</f>
        <v>cwt</v>
      </c>
      <c r="J50" s="44">
        <f>IF($B50=0,"",VLOOKUP($B50,[1]!Materials[#Data],7,FALSE))</f>
        <v>0.3</v>
      </c>
      <c r="K50" s="36">
        <f t="shared" si="2"/>
        <v>4.8</v>
      </c>
      <c r="L50" s="27"/>
    </row>
    <row r="51" spans="1:12" hidden="1" x14ac:dyDescent="0.2">
      <c r="B51" s="29"/>
      <c r="C51" s="40" t="str">
        <f>IF(B51=0,"",VLOOKUP($B51,[1]!Materials[#Data],2,FALSE))</f>
        <v/>
      </c>
      <c r="D51" s="40"/>
      <c r="E51" s="40"/>
      <c r="F51" s="28"/>
      <c r="G51" s="48"/>
      <c r="H51" s="47"/>
      <c r="I51" s="43" t="str">
        <f>IF($B51=0,"",VLOOKUP($B51,[1]!Materials[#Data],5,FALSE))</f>
        <v/>
      </c>
      <c r="J51" s="44" t="str">
        <f>IF($B51=0,"",VLOOKUP($B51,[1]!Materials[#Data],7,FALSE))</f>
        <v/>
      </c>
      <c r="K51" s="36">
        <f t="shared" si="2"/>
        <v>0</v>
      </c>
      <c r="L51" s="27"/>
    </row>
    <row r="52" spans="1:12" hidden="1" x14ac:dyDescent="0.2">
      <c r="B52" s="29"/>
      <c r="C52" s="40" t="str">
        <f>IF(B52=0,"",VLOOKUP($B52,[1]!Materials[#Data],2,FALSE))</f>
        <v/>
      </c>
      <c r="D52" s="40"/>
      <c r="E52" s="40"/>
      <c r="F52" s="28"/>
      <c r="G52" s="48"/>
      <c r="H52" s="47"/>
      <c r="I52" s="43" t="str">
        <f>IF($B52=0,"",VLOOKUP($B52,[1]!Materials[#Data],5,FALSE))</f>
        <v/>
      </c>
      <c r="J52" s="44" t="str">
        <f>IF($B52=0,"",VLOOKUP($B52,[1]!Materials[#Data],7,FALSE))</f>
        <v/>
      </c>
      <c r="K52" s="36">
        <f t="shared" si="2"/>
        <v>0</v>
      </c>
      <c r="L52" s="27"/>
    </row>
    <row r="53" spans="1:12" hidden="1" x14ac:dyDescent="0.2">
      <c r="B53" s="29"/>
      <c r="C53" s="40" t="str">
        <f>IF(B53=0,"",VLOOKUP($B53,[1]!Materials[#Data],2,FALSE))</f>
        <v/>
      </c>
      <c r="D53" s="40"/>
      <c r="E53" s="40"/>
      <c r="F53" s="28"/>
      <c r="G53" s="48"/>
      <c r="H53" s="47"/>
      <c r="I53" s="43" t="str">
        <f>IF($B53=0,"",VLOOKUP($B53,[1]!Materials[#Data],5,FALSE))</f>
        <v/>
      </c>
      <c r="J53" s="44" t="str">
        <f>IF($B53=0,"",VLOOKUP($B53,[1]!Materials[#Data],7,FALSE))</f>
        <v/>
      </c>
      <c r="K53" s="36">
        <f t="shared" si="2"/>
        <v>0</v>
      </c>
      <c r="L53" s="30"/>
    </row>
    <row r="54" spans="1:12" hidden="1" x14ac:dyDescent="0.2">
      <c r="B54" s="29"/>
      <c r="C54" s="40" t="str">
        <f>IF(B54=0,"",VLOOKUP($B54,[1]!Materials[#Data],2,FALSE))</f>
        <v/>
      </c>
      <c r="D54" s="40"/>
      <c r="E54" s="40"/>
      <c r="F54" s="28"/>
      <c r="G54" s="48"/>
      <c r="H54" s="47"/>
      <c r="I54" s="43" t="str">
        <f>IF($B54=0,"",VLOOKUP($B54,[1]!Materials[#Data],5,FALSE))</f>
        <v/>
      </c>
      <c r="J54" s="44" t="str">
        <f>IF($B54=0,"",VLOOKUP($B54,[1]!Materials[#Data],7,FALSE))</f>
        <v/>
      </c>
      <c r="K54" s="36">
        <f t="shared" si="2"/>
        <v>0</v>
      </c>
      <c r="L54" s="30"/>
    </row>
    <row r="55" spans="1:12" hidden="1" x14ac:dyDescent="0.2">
      <c r="B55" s="29"/>
      <c r="C55" s="40" t="str">
        <f>IF(B55=0,"",VLOOKUP($B55,[1]!Materials[#Data],2,FALSE))</f>
        <v/>
      </c>
      <c r="D55" s="40"/>
      <c r="E55" s="40"/>
      <c r="F55" s="28"/>
      <c r="G55" s="48"/>
      <c r="H55" s="47"/>
      <c r="I55" s="43" t="str">
        <f>IF($B55=0,"",VLOOKUP($B55,[1]!Materials[#Data],5,FALSE))</f>
        <v/>
      </c>
      <c r="J55" s="44" t="str">
        <f>IF($B55=0,"",VLOOKUP($B55,[1]!Materials[#Data],7,FALSE))</f>
        <v/>
      </c>
      <c r="K55" s="36">
        <f t="shared" si="2"/>
        <v>0</v>
      </c>
      <c r="L55" s="30"/>
    </row>
    <row r="56" spans="1:12" hidden="1" x14ac:dyDescent="0.2">
      <c r="B56" s="29"/>
      <c r="C56" s="40" t="str">
        <f>IF(B56=0,"",VLOOKUP($B56,[1]!Materials[#Data],2,FALSE))</f>
        <v/>
      </c>
      <c r="D56" s="40"/>
      <c r="E56" s="40"/>
      <c r="F56" s="28"/>
      <c r="G56" s="48"/>
      <c r="H56" s="47"/>
      <c r="I56" s="43" t="str">
        <f>IF($B56=0,"",VLOOKUP($B56,[1]!Materials[#Data],5,FALSE))</f>
        <v/>
      </c>
      <c r="J56" s="44" t="str">
        <f>IF($B56=0,"",VLOOKUP($B56,[1]!Materials[#Data],7,FALSE))</f>
        <v/>
      </c>
      <c r="K56" s="36">
        <f t="shared" si="2"/>
        <v>0</v>
      </c>
      <c r="L56" s="30"/>
    </row>
    <row r="57" spans="1:12" hidden="1" x14ac:dyDescent="0.2">
      <c r="B57" s="29"/>
      <c r="C57" s="40" t="str">
        <f>IF(B57=0,"",VLOOKUP($B57,[1]!Materials[#Data],2,FALSE))</f>
        <v/>
      </c>
      <c r="D57" s="40"/>
      <c r="E57" s="40"/>
      <c r="F57" s="28"/>
      <c r="G57" s="48"/>
      <c r="H57" s="47"/>
      <c r="I57" s="43" t="str">
        <f>IF($B57=0,"",VLOOKUP($B57,[1]!Materials[#Data],5,FALSE))</f>
        <v/>
      </c>
      <c r="J57" s="44" t="str">
        <f>IF($B57=0,"",VLOOKUP($B57,[1]!Materials[#Data],7,FALSE))</f>
        <v/>
      </c>
      <c r="K57" s="36">
        <f t="shared" si="2"/>
        <v>0</v>
      </c>
      <c r="L57" s="30"/>
    </row>
    <row r="58" spans="1:12" hidden="1" x14ac:dyDescent="0.2">
      <c r="B58" s="29"/>
      <c r="C58" s="40" t="str">
        <f>IF(B58=0,"",VLOOKUP($B58,[1]!Materials[#Data],2,FALSE))</f>
        <v/>
      </c>
      <c r="D58" s="40"/>
      <c r="E58" s="40"/>
      <c r="F58" s="28"/>
      <c r="G58" s="48"/>
      <c r="H58" s="47"/>
      <c r="I58" s="43" t="str">
        <f>IF($B58=0,"",VLOOKUP($B58,[1]!Materials[#Data],5,FALSE))</f>
        <v/>
      </c>
      <c r="J58" s="44" t="str">
        <f>IF($B58=0,"",VLOOKUP($B58,[1]!Materials[#Data],7,FALSE))</f>
        <v/>
      </c>
      <c r="K58" s="36">
        <f t="shared" si="2"/>
        <v>0</v>
      </c>
      <c r="L58" s="30"/>
    </row>
    <row r="59" spans="1:12" hidden="1" x14ac:dyDescent="0.2">
      <c r="B59" s="29"/>
      <c r="C59" s="40" t="str">
        <f>IF(B59=0,"",VLOOKUP($B59,[1]!Materials[#Data],2,FALSE))</f>
        <v/>
      </c>
      <c r="D59" s="40"/>
      <c r="E59" s="40"/>
      <c r="F59" s="28"/>
      <c r="G59" s="48"/>
      <c r="H59" s="47"/>
      <c r="I59" s="43" t="str">
        <f>IF($B59=0,"",VLOOKUP($B59,[1]!Materials[#Data],5,FALSE))</f>
        <v/>
      </c>
      <c r="J59" s="44" t="str">
        <f>IF($B59=0,"",VLOOKUP($B59,[1]!Materials[#Data],7,FALSE))</f>
        <v/>
      </c>
      <c r="K59" s="26">
        <f t="shared" si="2"/>
        <v>0</v>
      </c>
      <c r="L59" s="30"/>
    </row>
    <row r="60" spans="1:12" ht="3.75" customHeight="1" thickBot="1" x14ac:dyDescent="0.25">
      <c r="B60" s="31"/>
      <c r="C60" s="49"/>
      <c r="D60" s="49"/>
      <c r="E60" s="49"/>
      <c r="F60" s="32"/>
      <c r="G60" s="50"/>
      <c r="H60" s="51"/>
      <c r="I60" s="52"/>
      <c r="J60" s="53"/>
      <c r="K60" s="33"/>
      <c r="L60" s="34"/>
    </row>
    <row r="61" spans="1:12" ht="13.5" thickTop="1" x14ac:dyDescent="0.2">
      <c r="C61" s="35" t="s">
        <v>39</v>
      </c>
      <c r="D61" s="35"/>
      <c r="J61" s="36"/>
      <c r="K61" s="36">
        <f>SUM(K35:K59)</f>
        <v>137.13</v>
      </c>
      <c r="L61" s="27"/>
    </row>
    <row r="62" spans="1:12" x14ac:dyDescent="0.2">
      <c r="B62" s="54"/>
    </row>
    <row r="63" spans="1:12" x14ac:dyDescent="0.2">
      <c r="B63" s="13" t="s">
        <v>41</v>
      </c>
      <c r="K63" s="36">
        <f>K31+K61</f>
        <v>209.39</v>
      </c>
      <c r="L63" s="27"/>
    </row>
    <row r="64" spans="1:12" ht="13.5" thickBot="1" x14ac:dyDescent="0.25">
      <c r="D64" s="55" t="s">
        <v>42</v>
      </c>
      <c r="E64" s="56">
        <f>SUM($E$31:$H$31)+$K$61</f>
        <v>172.89</v>
      </c>
      <c r="F64" s="57" t="s">
        <v>43</v>
      </c>
      <c r="G64" s="57"/>
      <c r="H64" s="58">
        <f>'[1]General Variables'!$B$9</f>
        <v>0.08</v>
      </c>
      <c r="I64" s="59" t="str">
        <f>CONCATENATE("for ",TEXT('[1]General Variables'!$B$10,"0.0")," mo.")</f>
        <v>for 6.0 mo.</v>
      </c>
      <c r="K64" s="60">
        <f>ROUND(E64*H64*'[1]General Variables'!$B$10/12,2)</f>
        <v>6.92</v>
      </c>
      <c r="L64" s="61"/>
    </row>
    <row r="65" spans="2:12" ht="13.5" thickTop="1" x14ac:dyDescent="0.2">
      <c r="B65" s="13" t="s">
        <v>44</v>
      </c>
      <c r="K65" s="36">
        <f>SUM(K63:K64)</f>
        <v>216.30999999999997</v>
      </c>
      <c r="L65" s="27"/>
    </row>
    <row r="67" spans="2:12" x14ac:dyDescent="0.2">
      <c r="B67" s="62" t="s">
        <v>45</v>
      </c>
      <c r="C67" s="63"/>
      <c r="D67" s="63"/>
      <c r="E67" s="63"/>
      <c r="F67" s="63"/>
      <c r="G67" s="63"/>
      <c r="H67" s="63"/>
      <c r="I67" s="63"/>
      <c r="J67" s="63"/>
      <c r="K67" s="64">
        <f>'[1]General Variables'!B12</f>
        <v>20</v>
      </c>
      <c r="L67" s="27"/>
    </row>
    <row r="68" spans="2:12" x14ac:dyDescent="0.2">
      <c r="B68" s="8" t="s">
        <v>46</v>
      </c>
      <c r="C68" s="65" t="s">
        <v>47</v>
      </c>
      <c r="D68" s="66"/>
      <c r="E68" s="67"/>
      <c r="F68" s="68">
        <f>IF(C68=0,0,VLOOKUP(C68,RETable,2,FALSE))</f>
        <v>545</v>
      </c>
      <c r="G68" s="57" t="s">
        <v>48</v>
      </c>
      <c r="H68" s="57"/>
      <c r="I68" s="58">
        <f>'[1]General Variables'!$B$8</f>
        <v>0.04</v>
      </c>
      <c r="K68" s="69">
        <f>ROUND(F68*I68,2)</f>
        <v>21.8</v>
      </c>
      <c r="L68" s="27"/>
    </row>
    <row r="69" spans="2:12" ht="13.5" thickBot="1" x14ac:dyDescent="0.25">
      <c r="B69" s="8" t="s">
        <v>49</v>
      </c>
      <c r="F69" s="70">
        <f>IF(C68=0,0,VLOOKUP(C68,RETable,2,FALSE))</f>
        <v>545</v>
      </c>
      <c r="G69" s="71" t="s">
        <v>48</v>
      </c>
      <c r="H69" s="71"/>
      <c r="I69" s="72">
        <f>'[1]General Variables'!$B$11</f>
        <v>0.01</v>
      </c>
      <c r="J69" s="39"/>
      <c r="K69" s="73">
        <f>ROUND(F69*I69,2)</f>
        <v>5.45</v>
      </c>
      <c r="L69" s="61"/>
    </row>
    <row r="70" spans="2:12" ht="13.5" thickTop="1" x14ac:dyDescent="0.2">
      <c r="B70" s="13" t="s">
        <v>50</v>
      </c>
      <c r="K70" s="36">
        <f>SUM(K65:K69)</f>
        <v>263.55999999999995</v>
      </c>
      <c r="L70" s="27"/>
    </row>
    <row r="72" spans="2:12" x14ac:dyDescent="0.2">
      <c r="B72" s="13" t="str">
        <f>"Cost per "&amp;$B$4</f>
        <v>Cost per cwt</v>
      </c>
      <c r="K72" s="36">
        <f>IF(A4="Yield",0,K70/$A$4)</f>
        <v>16.472499999999997</v>
      </c>
      <c r="L72" s="27"/>
    </row>
    <row r="73" spans="2:12" x14ac:dyDescent="0.2">
      <c r="B73" s="6" t="str">
        <f>"Cash Cost per "&amp;$B$4</f>
        <v>Cash Cost per cwt</v>
      </c>
      <c r="C73" s="39"/>
      <c r="D73" s="39"/>
      <c r="E73" s="39"/>
      <c r="F73" s="39"/>
      <c r="G73" s="39"/>
      <c r="H73" s="39"/>
      <c r="I73" s="39"/>
      <c r="J73" s="39"/>
      <c r="K73" s="74">
        <f>IF($A$4="Yield",0,(E64+K64+K69)/$A$4)</f>
        <v>11.578749999999998</v>
      </c>
      <c r="L73" s="75"/>
    </row>
    <row r="83" spans="2:4" x14ac:dyDescent="0.2">
      <c r="B83" s="9"/>
      <c r="C83" s="9"/>
      <c r="D83" s="9"/>
    </row>
    <row r="84" spans="2:4" x14ac:dyDescent="0.2">
      <c r="B84" s="9"/>
      <c r="C84" s="9"/>
      <c r="D84" s="9"/>
    </row>
    <row r="85" spans="2:4" x14ac:dyDescent="0.2">
      <c r="B85" s="9"/>
      <c r="C85" s="9"/>
      <c r="D85" s="9"/>
    </row>
    <row r="86" spans="2:4" x14ac:dyDescent="0.2">
      <c r="B86" s="9"/>
      <c r="C86" s="9"/>
      <c r="D86" s="9"/>
    </row>
    <row r="87" spans="2:4" x14ac:dyDescent="0.2">
      <c r="B87" s="9"/>
      <c r="C87" s="9"/>
      <c r="D87" s="9"/>
    </row>
    <row r="88" spans="2:4" x14ac:dyDescent="0.2">
      <c r="B88" s="9"/>
      <c r="C88" s="9"/>
      <c r="D88" s="9"/>
    </row>
    <row r="89" spans="2:4" x14ac:dyDescent="0.2">
      <c r="B89" s="9"/>
      <c r="C89" s="9"/>
      <c r="D89" s="9"/>
    </row>
    <row r="90" spans="2:4" x14ac:dyDescent="0.2">
      <c r="B90" s="9"/>
      <c r="C90" s="9"/>
      <c r="D90" s="9"/>
    </row>
    <row r="91" spans="2:4" x14ac:dyDescent="0.2">
      <c r="B91" s="9"/>
      <c r="C91" s="9"/>
      <c r="D91" s="9"/>
    </row>
    <row r="92" spans="2:4" x14ac:dyDescent="0.2">
      <c r="B92" s="9"/>
      <c r="C92" s="9"/>
      <c r="D92" s="9"/>
    </row>
    <row r="93" spans="2:4" x14ac:dyDescent="0.2">
      <c r="B93" s="9"/>
      <c r="C93" s="9"/>
      <c r="D93" s="9"/>
    </row>
    <row r="94" spans="2:4" x14ac:dyDescent="0.2">
      <c r="B94" s="9"/>
      <c r="C94" s="9"/>
      <c r="D94" s="9"/>
    </row>
    <row r="95" spans="2:4" x14ac:dyDescent="0.2">
      <c r="B95" s="9"/>
      <c r="C95" s="9"/>
      <c r="D95" s="9"/>
    </row>
    <row r="96" spans="2:4" x14ac:dyDescent="0.2">
      <c r="B96" s="9"/>
      <c r="C96" s="9"/>
      <c r="D96" s="9"/>
    </row>
    <row r="97" spans="2:6" x14ac:dyDescent="0.2">
      <c r="B97" s="9"/>
      <c r="C97" s="9"/>
      <c r="D97" s="9"/>
    </row>
    <row r="98" spans="2:6" x14ac:dyDescent="0.2">
      <c r="B98" s="9"/>
      <c r="C98" s="9"/>
      <c r="D98" s="9"/>
    </row>
    <row r="99" spans="2:6" x14ac:dyDescent="0.2">
      <c r="B99" s="9"/>
      <c r="C99" s="9"/>
      <c r="D99" s="9"/>
    </row>
    <row r="100" spans="2:6" x14ac:dyDescent="0.2">
      <c r="B100" s="9"/>
      <c r="C100" s="9"/>
      <c r="D100" s="9"/>
    </row>
    <row r="101" spans="2:6" x14ac:dyDescent="0.2">
      <c r="B101" s="9"/>
      <c r="C101" s="9"/>
      <c r="D101" s="9"/>
    </row>
    <row r="102" spans="2:6" x14ac:dyDescent="0.2">
      <c r="B102" s="9"/>
      <c r="C102" s="9"/>
      <c r="D102" s="9"/>
    </row>
    <row r="103" spans="2:6" x14ac:dyDescent="0.2">
      <c r="B103" s="9"/>
      <c r="C103" s="9"/>
      <c r="D103" s="9"/>
    </row>
    <row r="104" spans="2:6" x14ac:dyDescent="0.2">
      <c r="B104" s="9"/>
      <c r="C104" s="9"/>
      <c r="D104" s="9"/>
    </row>
    <row r="105" spans="2:6" x14ac:dyDescent="0.2">
      <c r="B105" s="9"/>
      <c r="C105" s="9"/>
      <c r="D105" s="9"/>
    </row>
    <row r="106" spans="2:6" x14ac:dyDescent="0.2">
      <c r="B106" s="9"/>
      <c r="C106" s="9"/>
      <c r="D106" s="9"/>
    </row>
    <row r="107" spans="2:6" x14ac:dyDescent="0.2">
      <c r="B107" s="9"/>
      <c r="C107" s="9"/>
      <c r="D107" s="9"/>
    </row>
    <row r="108" spans="2:6" x14ac:dyDescent="0.2">
      <c r="B108" s="39" t="str">
        <f>IF([1]Operations!A2="","",[1]Operations!A2)</f>
        <v>Aerial Spray</v>
      </c>
      <c r="C108" s="39" t="str">
        <f>IF([1]Materials!B2="","",[1]Materials!B2)</f>
        <v>Drybean Premium</v>
      </c>
      <c r="D108" s="39"/>
      <c r="F108" s="8" t="str">
        <f>IF('[1]General Variables'!E3=0,"",'[1]General Variables'!E3)</f>
        <v>Dryland (State)</v>
      </c>
    </row>
    <row r="109" spans="2:6" x14ac:dyDescent="0.2">
      <c r="B109" s="39" t="str">
        <f>IF([1]Operations!A3="","",[1]Operations!A3)</f>
        <v>Anhy Apply (supplier)</v>
      </c>
      <c r="C109" s="39" t="str">
        <f>IF([1]Materials!B3="","",[1]Materials!B3)</f>
        <v>Grain Sorghum Premium</v>
      </c>
      <c r="D109" s="39"/>
      <c r="F109" s="8" t="str">
        <f>IF('[1]General Variables'!E4=0,"",'[1]General Variables'!E4)</f>
        <v>Dryland (Panhandle)</v>
      </c>
    </row>
    <row r="110" spans="2:6" x14ac:dyDescent="0.2">
      <c r="B110" s="39" t="str">
        <f>IF([1]Operations!A4="","",[1]Operations!A4)</f>
        <v>Anhydrous Apply</v>
      </c>
      <c r="C110" s="39" t="str">
        <f>IF([1]Materials!B4="","",[1]Materials!B4)</f>
        <v>Irrigated Corn Premium</v>
      </c>
      <c r="D110" s="39"/>
      <c r="F110" s="8" t="str">
        <f>IF('[1]General Variables'!E5=0,"",'[1]General Variables'!E5)</f>
        <v>Gravity (State)</v>
      </c>
    </row>
    <row r="111" spans="2:6" x14ac:dyDescent="0.2">
      <c r="B111" s="39" t="str">
        <f>IF([1]Operations!A5="","",[1]Operations!A5)</f>
        <v>Cart</v>
      </c>
      <c r="C111" s="39" t="str">
        <f>IF([1]Materials!B5="","",[1]Materials!B5)</f>
        <v>Irrigated Soybean Premium</v>
      </c>
      <c r="D111" s="39"/>
      <c r="F111" s="8" t="str">
        <f>IF('[1]General Variables'!E6=0,"",'[1]General Variables'!E6)</f>
        <v>Gravity (Panhandle)</v>
      </c>
    </row>
    <row r="112" spans="2:6" x14ac:dyDescent="0.2">
      <c r="B112" s="39" t="str">
        <f>IF([1]Operations!A6="","",[1]Operations!A6)</f>
        <v>Chisel</v>
      </c>
      <c r="C112" s="39" t="str">
        <f>IF([1]Materials!B6="","",[1]Materials!B6)</f>
        <v>Dryland Corn Premium</v>
      </c>
      <c r="D112" s="39"/>
      <c r="F112" s="8" t="str">
        <f>IF('[1]General Variables'!E7=0,"",'[1]General Variables'!E7)</f>
        <v>Pivot (State)</v>
      </c>
    </row>
    <row r="113" spans="2:6" x14ac:dyDescent="0.2">
      <c r="B113" s="39" t="str">
        <f>IF([1]Operations!A7="","",[1]Operations!A7)</f>
        <v>Chop Silage</v>
      </c>
      <c r="C113" s="39" t="str">
        <f>IF([1]Materials!B7="","",[1]Materials!B7)</f>
        <v>Dryland Soybean Premium</v>
      </c>
      <c r="D113" s="39"/>
      <c r="F113" s="8" t="str">
        <f>IF('[1]General Variables'!E8=0,"",'[1]General Variables'!E8)</f>
        <v>Pivot (Panhandle)</v>
      </c>
    </row>
    <row r="114" spans="2:6" x14ac:dyDescent="0.2">
      <c r="B114" s="39" t="str">
        <f>IF([1]Operations!A8="","",[1]Operations!A8)</f>
        <v>Chop Stalks</v>
      </c>
      <c r="C114" s="39" t="str">
        <f>IF([1]Materials!B8="","",[1]Materials!B8)</f>
        <v>Sugar Beets Premium</v>
      </c>
      <c r="D114" s="39"/>
      <c r="F114" s="8" t="str">
        <f>IF('[1]General Variables'!E9=0,"",'[1]General Variables'!E9)</f>
        <v>Dryland (Southwest)</v>
      </c>
    </row>
    <row r="115" spans="2:6" x14ac:dyDescent="0.2">
      <c r="B115" s="39" t="str">
        <f>IF([1]Operations!A9="","",[1]Operations!A9)</f>
        <v>Combine dryland</v>
      </c>
      <c r="C115" s="39" t="str">
        <f>IF([1]Materials!B9="","",[1]Materials!B9)</f>
        <v>Wheat Premium</v>
      </c>
      <c r="D115" s="39"/>
      <c r="F115" s="8" t="str">
        <f>IF('[1]General Variables'!E10=0,"",'[1]General Variables'!E10)</f>
        <v/>
      </c>
    </row>
    <row r="116" spans="2:6" x14ac:dyDescent="0.2">
      <c r="B116" s="39" t="str">
        <f>IF([1]Operations!A10="","",[1]Operations!A10)</f>
        <v>Combine Irr Corn</v>
      </c>
      <c r="C116" s="39" t="str">
        <f>IF([1]Materials!B10="","",[1]Materials!B10)</f>
        <v>Aerial Spray</v>
      </c>
      <c r="D116" s="39"/>
      <c r="F116" s="8" t="str">
        <f>IF('[1]General Variables'!E11=0,"",'[1]General Variables'!E11)</f>
        <v/>
      </c>
    </row>
    <row r="117" spans="2:6" x14ac:dyDescent="0.2">
      <c r="B117" s="39" t="str">
        <f>IF([1]Operations!A11="","",[1]Operations!A11)</f>
        <v>Combine Irr Dry Beans</v>
      </c>
      <c r="C117" s="39" t="str">
        <f>IF([1]Materials!B11="","",[1]Materials!B11)</f>
        <v>Bale Lg Sq 1200 lb</v>
      </c>
      <c r="D117" s="39"/>
      <c r="F117" s="8" t="str">
        <f>IF('[1]General Variables'!E12=0,"",'[1]General Variables'!E12)</f>
        <v/>
      </c>
    </row>
    <row r="118" spans="2:6" x14ac:dyDescent="0.2">
      <c r="B118" s="39" t="str">
        <f>IF([1]Operations!A12="","",[1]Operations!A12)</f>
        <v>Combine Irr SB</v>
      </c>
      <c r="C118" s="39" t="str">
        <f>IF([1]Materials!B12="","",[1]Materials!B12)</f>
        <v>Chop, Haul, Pack</v>
      </c>
      <c r="D118" s="39"/>
      <c r="F118" s="8" t="str">
        <f>IF('[1]General Variables'!E13=0,"",'[1]General Variables'!E13)</f>
        <v/>
      </c>
    </row>
    <row r="119" spans="2:6" x14ac:dyDescent="0.2">
      <c r="B119" s="39" t="str">
        <f>IF([1]Operations!A13="","",[1]Operations!A13)</f>
        <v>Combine Irr SG</v>
      </c>
      <c r="C119" s="39" t="str">
        <f>IF([1]Materials!B13="","",[1]Materials!B13)</f>
        <v>Dry 4 Points Removed</v>
      </c>
      <c r="D119" s="39"/>
      <c r="F119" s="8" t="str">
        <f>IF('[1]General Variables'!E14=0,"",'[1]General Variables'!E14)</f>
        <v/>
      </c>
    </row>
    <row r="120" spans="2:6" x14ac:dyDescent="0.2">
      <c r="B120" s="39" t="str">
        <f>IF([1]Operations!A14="","",[1]Operations!A14)</f>
        <v>Combine Dryland Corn</v>
      </c>
      <c r="C120" s="39" t="str">
        <f>IF([1]Materials!B14="","",[1]Materials!B14)</f>
        <v>Haul &amp; Apply Manure</v>
      </c>
      <c r="D120" s="39"/>
      <c r="F120" s="8" t="str">
        <f>IF('[1]General Variables'!E15=0,"",'[1]General Variables'!E15)</f>
        <v/>
      </c>
    </row>
    <row r="121" spans="2:6" x14ac:dyDescent="0.2">
      <c r="B121" s="39" t="str">
        <f>IF([1]Operations!A15="","",[1]Operations!A15)</f>
        <v>Combine Dryland SB</v>
      </c>
      <c r="C121" s="39" t="str">
        <f>IF([1]Materials!B15="","",[1]Materials!B15)</f>
        <v>Haul Beets</v>
      </c>
      <c r="D121" s="39"/>
      <c r="F121" s="8" t="str">
        <f>IF('[1]General Variables'!E16=0,"",'[1]General Variables'!E16)</f>
        <v/>
      </c>
    </row>
    <row r="122" spans="2:6" x14ac:dyDescent="0.2">
      <c r="B122" s="39" t="str">
        <f>IF([1]Operations!A16="","",[1]Operations!A16)</f>
        <v>Combine Dryland SG</v>
      </c>
      <c r="C122" s="39" t="str">
        <f>IF([1]Materials!B16="","",[1]Materials!B16)</f>
        <v>Haul Grain (Dry Beans)</v>
      </c>
      <c r="D122" s="39"/>
      <c r="F122" s="8" t="str">
        <f>IF('[1]General Variables'!E17=0,"",'[1]General Variables'!E17)</f>
        <v/>
      </c>
    </row>
    <row r="123" spans="2:6" x14ac:dyDescent="0.2">
      <c r="B123" s="39" t="str">
        <f>IF([1]Operations!A17="","",[1]Operations!A17)</f>
        <v>Combine Dryland Sunflowers</v>
      </c>
      <c r="C123" s="39" t="str">
        <f>IF([1]Materials!B17="","",[1]Materials!B17)</f>
        <v>Haul Grain (Millet)</v>
      </c>
      <c r="D123" s="39"/>
      <c r="F123" s="8" t="str">
        <f>IF('[1]General Variables'!E18=0,"",'[1]General Variables'!E18)</f>
        <v/>
      </c>
    </row>
    <row r="124" spans="2:6" x14ac:dyDescent="0.2">
      <c r="B124" s="39" t="str">
        <f>IF([1]Operations!A18="","",[1]Operations!A18)</f>
        <v>Corrugate</v>
      </c>
      <c r="C124" s="39" t="str">
        <f>IF([1]Materials!B18="","",[1]Materials!B18)</f>
        <v>Haul Grain (Sunflower)</v>
      </c>
      <c r="D124" s="39"/>
      <c r="F124" s="8" t="str">
        <f>IF('[1]General Variables'!E19=0,"",'[1]General Variables'!E19)</f>
        <v/>
      </c>
    </row>
    <row r="125" spans="2:6" x14ac:dyDescent="0.2">
      <c r="B125" s="39" t="str">
        <f>IF([1]Operations!A19="","",[1]Operations!A19)</f>
        <v>Cut Beans</v>
      </c>
      <c r="C125" s="39" t="str">
        <f>IF([1]Materials!B19="","",[1]Materials!B19)</f>
        <v>Haul Grain bu</v>
      </c>
      <c r="D125" s="39"/>
      <c r="F125" s="8" t="str">
        <f>IF('[1]General Variables'!E20=0,"",'[1]General Variables'!E20)</f>
        <v/>
      </c>
    </row>
    <row r="126" spans="2:6" x14ac:dyDescent="0.2">
      <c r="B126" s="39" t="str">
        <f>IF([1]Operations!A20="","",[1]Operations!A20)</f>
        <v>Disc</v>
      </c>
      <c r="C126" s="39" t="str">
        <f>IF([1]Materials!B20="","",[1]Materials!B20)</f>
        <v>Spray</v>
      </c>
      <c r="D126" s="39"/>
      <c r="F126" s="8" t="str">
        <f>IF('[1]General Variables'!E21=0,"",'[1]General Variables'!E21)</f>
        <v/>
      </c>
    </row>
    <row r="127" spans="2:6" x14ac:dyDescent="0.2">
      <c r="B127" s="39" t="str">
        <f>IF([1]Operations!A21="","",[1]Operations!A21)</f>
        <v>Ditch Irrigation</v>
      </c>
      <c r="C127" s="39" t="str">
        <f>IF([1]Materials!B21="","",[1]Materials!B21)</f>
        <v>10-34-0</v>
      </c>
      <c r="D127" s="39"/>
      <c r="F127" s="8" t="str">
        <f>IF('[1]General Variables'!E22=0,"",'[1]General Variables'!E22)</f>
        <v/>
      </c>
    </row>
    <row r="128" spans="2:6" x14ac:dyDescent="0.2">
      <c r="B128" s="39" t="str">
        <f>IF([1]Operations!A22="","",[1]Operations!A22)</f>
        <v>Double Windrows</v>
      </c>
      <c r="C128" s="39" t="str">
        <f>IF([1]Materials!B22="","",[1]Materials!B22)</f>
        <v>10-34-0-1Z</v>
      </c>
      <c r="D128" s="39"/>
      <c r="F128" s="8" t="str">
        <f>IF('[1]General Variables'!E23=0,"",'[1]General Variables'!E23)</f>
        <v/>
      </c>
    </row>
    <row r="129" spans="2:6" x14ac:dyDescent="0.2">
      <c r="B129" s="39" t="str">
        <f>IF([1]Operations!A23="","",[1]Operations!A23)</f>
        <v>Drill</v>
      </c>
      <c r="C129" s="39" t="str">
        <f>IF([1]Materials!B23="","",[1]Materials!B23)</f>
        <v>11-52-0</v>
      </c>
      <c r="D129" s="39"/>
      <c r="F129" s="8" t="str">
        <f>IF('[1]General Variables'!E24=0,"",'[1]General Variables'!E24)</f>
        <v/>
      </c>
    </row>
    <row r="130" spans="2:6" x14ac:dyDescent="0.2">
      <c r="B130" s="39" t="str">
        <f>IF([1]Operations!A24="","",[1]Operations!A24)</f>
        <v>Dry Grain</v>
      </c>
      <c r="C130" s="39" t="str">
        <f>IF([1]Materials!B24="","",[1]Materials!B24)</f>
        <v xml:space="preserve">21-0-0-26S   </v>
      </c>
      <c r="D130" s="39"/>
      <c r="F130" s="8" t="str">
        <f>IF('[1]General Variables'!E25=0,"",'[1]General Variables'!E25)</f>
        <v/>
      </c>
    </row>
    <row r="131" spans="2:6" x14ac:dyDescent="0.2">
      <c r="B131" s="39" t="str">
        <f>IF([1]Operations!A25="","",[1]Operations!A25)</f>
        <v>Fallow Master</v>
      </c>
      <c r="C131" s="39" t="str">
        <f>IF([1]Materials!B25="","",[1]Materials!B25)</f>
        <v>28-0-0</v>
      </c>
      <c r="D131" s="39"/>
      <c r="F131" s="8" t="str">
        <f>IF('[1]General Variables'!E26=0,"",'[1]General Variables'!E26)</f>
        <v/>
      </c>
    </row>
    <row r="132" spans="2:6" x14ac:dyDescent="0.2">
      <c r="B132" s="39" t="str">
        <f>IF([1]Operations!A26="","",[1]Operations!A26)</f>
        <v>Field Cultivation</v>
      </c>
      <c r="C132" s="39" t="str">
        <f>IF([1]Materials!B26="","",[1]Materials!B26)</f>
        <v>32-0-0</v>
      </c>
      <c r="D132" s="39"/>
      <c r="F132" s="8" t="str">
        <f>IF('[1]General Variables'!E27=0,"",'[1]General Variables'!E27)</f>
        <v/>
      </c>
    </row>
    <row r="133" spans="2:6" x14ac:dyDescent="0.2">
      <c r="B133" s="39" t="str">
        <f>IF([1]Operations!A27="","",[1]Operations!A27)</f>
        <v>Grass Drill</v>
      </c>
      <c r="C133" s="39" t="str">
        <f>IF([1]Materials!B27="","",[1]Materials!B27)</f>
        <v>46-0-0</v>
      </c>
      <c r="D133" s="39"/>
      <c r="F133" s="8" t="str">
        <f>IF('[1]General Variables'!E28=0,"",'[1]General Variables'!E28)</f>
        <v/>
      </c>
    </row>
    <row r="134" spans="2:6" x14ac:dyDescent="0.2">
      <c r="B134" s="39" t="str">
        <f>IF([1]Operations!A28="","",[1]Operations!A28)</f>
        <v>Harrow</v>
      </c>
      <c r="C134" s="39" t="str">
        <f>IF([1]Materials!B28="","",[1]Materials!B28)</f>
        <v>82-0-0</v>
      </c>
      <c r="D134" s="39"/>
    </row>
    <row r="135" spans="2:6" x14ac:dyDescent="0.2">
      <c r="B135" s="39" t="str">
        <f>IF([1]Operations!A29="","",[1]Operations!A29)</f>
        <v>Hill/Ditch</v>
      </c>
      <c r="C135" s="39" t="str">
        <f>IF([1]Materials!B29="","",[1]Materials!B29)</f>
        <v>Uncomposted manure</v>
      </c>
      <c r="D135" s="39"/>
    </row>
    <row r="136" spans="2:6" x14ac:dyDescent="0.2">
      <c r="B136" s="39" t="str">
        <f>IF([1]Operations!A30="","",[1]Operations!A30)</f>
        <v>Hoe</v>
      </c>
      <c r="C136" s="39" t="str">
        <f>IF([1]Materials!B30="","",[1]Materials!B30)</f>
        <v>Copper</v>
      </c>
      <c r="D136" s="39"/>
    </row>
    <row r="137" spans="2:6" x14ac:dyDescent="0.2">
      <c r="B137" s="39" t="str">
        <f>IF([1]Operations!A31="","",[1]Operations!A31)</f>
        <v>Lg Rd Bale</v>
      </c>
      <c r="C137" s="39" t="str">
        <f>IF([1]Materials!B31="","",[1]Materials!B31)</f>
        <v>Headline AMP</v>
      </c>
      <c r="D137" s="39"/>
    </row>
    <row r="138" spans="2:6" x14ac:dyDescent="0.2">
      <c r="B138" s="39" t="str">
        <f>IF([1]Operations!A32="","",[1]Operations!A32)</f>
        <v>Lg Sq Bale</v>
      </c>
      <c r="C138" s="39" t="str">
        <f>IF([1]Materials!B32="","",[1]Materials!B32)</f>
        <v>Tilt</v>
      </c>
      <c r="D138" s="39"/>
    </row>
    <row r="139" spans="2:6" x14ac:dyDescent="0.2">
      <c r="B139" s="39" t="str">
        <f>IF([1]Operations!A33="","",[1]Operations!A33)</f>
        <v>Lift Beets</v>
      </c>
      <c r="C139" s="39" t="str">
        <f>IF([1]Materials!B33="","",[1]Materials!B33)</f>
        <v>2,4-D Amine</v>
      </c>
      <c r="D139" s="39"/>
    </row>
    <row r="140" spans="2:6" x14ac:dyDescent="0.2">
      <c r="B140" s="39" t="str">
        <f>IF([1]Operations!A34="","",[1]Operations!A34)</f>
        <v>Load Lg Sq</v>
      </c>
      <c r="C140" s="39" t="str">
        <f>IF([1]Materials!B34="","",[1]Materials!B34)</f>
        <v>2,4-D Ester 4#</v>
      </c>
      <c r="D140" s="39"/>
    </row>
    <row r="141" spans="2:6" x14ac:dyDescent="0.2">
      <c r="B141" s="39" t="str">
        <f>IF([1]Operations!A35="","",[1]Operations!A35)</f>
        <v>Move Lg Rd</v>
      </c>
      <c r="C141" s="39" t="str">
        <f>IF([1]Materials!B35="","",[1]Materials!B35)</f>
        <v>AAtrex 4L</v>
      </c>
      <c r="D141" s="39"/>
    </row>
    <row r="142" spans="2:6" x14ac:dyDescent="0.2">
      <c r="B142" s="39" t="str">
        <f>IF([1]Operations!A36="","",[1]Operations!A36)</f>
        <v>No-Till Drill</v>
      </c>
      <c r="C142" s="39" t="str">
        <f>IF([1]Materials!B36="","",[1]Materials!B36)</f>
        <v>Aim 2EC</v>
      </c>
      <c r="D142" s="39"/>
    </row>
    <row r="143" spans="2:6" x14ac:dyDescent="0.2">
      <c r="B143" s="39" t="str">
        <f>IF([1]Operations!A37="","",[1]Operations!A37)</f>
        <v>Pickett Windrowers</v>
      </c>
      <c r="C143" s="39" t="str">
        <f>IF([1]Materials!B37="","",[1]Materials!B37)</f>
        <v>Ally Extra SG</v>
      </c>
      <c r="D143" s="39"/>
    </row>
    <row r="144" spans="2:6" x14ac:dyDescent="0.2">
      <c r="B144" s="39" t="str">
        <f>IF([1]Operations!A38="","",[1]Operations!A38)</f>
        <v>Pipe D125’ Lift</v>
      </c>
      <c r="C144" s="39" t="str">
        <f>IF([1]Materials!B38="","",[1]Materials!B38)</f>
        <v>Authority First/Sonic</v>
      </c>
      <c r="D144" s="39"/>
    </row>
    <row r="145" spans="2:4" x14ac:dyDescent="0.2">
      <c r="B145" s="39" t="str">
        <f>IF([1]Operations!A39="","",[1]Operations!A39)</f>
        <v>PivotD 125’Lift</v>
      </c>
      <c r="C145" s="39" t="str">
        <f>IF([1]Materials!B39="","",[1]Materials!B39)</f>
        <v>Balance Flexx</v>
      </c>
      <c r="D145" s="39"/>
    </row>
    <row r="146" spans="2:4" x14ac:dyDescent="0.2">
      <c r="B146" s="39" t="str">
        <f>IF([1]Operations!A40="","",[1]Operations!A40)</f>
        <v>PivotE 125’Lift</v>
      </c>
      <c r="C146" s="39" t="str">
        <f>IF([1]Materials!B40="","",[1]Materials!B40)</f>
        <v>Basagran</v>
      </c>
      <c r="D146" s="39"/>
    </row>
    <row r="147" spans="2:4" x14ac:dyDescent="0.2">
      <c r="B147" s="39" t="str">
        <f>IF([1]Operations!A41="","",[1]Operations!A41)</f>
        <v>Plant</v>
      </c>
      <c r="C147" s="39" t="str">
        <f>IF([1]Materials!B41="","",[1]Materials!B41)</f>
        <v>Bicep II Magnum</v>
      </c>
      <c r="D147" s="39"/>
    </row>
    <row r="148" spans="2:4" x14ac:dyDescent="0.2">
      <c r="B148" s="39" t="str">
        <f>IF([1]Operations!A42="","",[1]Operations!A42)</f>
        <v>Plant Narrow Row</v>
      </c>
      <c r="C148" s="39" t="str">
        <f>IF([1]Materials!B42="","",[1]Materials!B42)</f>
        <v>Crop Oil Concentrate</v>
      </c>
      <c r="D148" s="39"/>
    </row>
    <row r="149" spans="2:4" x14ac:dyDescent="0.2">
      <c r="B149" s="39" t="str">
        <f>IF([1]Operations!A43="","",[1]Operations!A43)</f>
        <v>Plant No-Till</v>
      </c>
      <c r="C149" s="39" t="str">
        <f>IF([1]Materials!B43="","",[1]Materials!B43)</f>
        <v>Dicamba</v>
      </c>
      <c r="D149" s="39"/>
    </row>
    <row r="150" spans="2:4" x14ac:dyDescent="0.2">
      <c r="B150" s="39" t="str">
        <f>IF([1]Operations!A44="","",[1]Operations!A44)</f>
        <v>Ridge Cultivation</v>
      </c>
      <c r="C150" s="39" t="str">
        <f>IF([1]Materials!B44="","",[1]Materials!B44)</f>
        <v>Expert</v>
      </c>
      <c r="D150" s="39"/>
    </row>
    <row r="151" spans="2:4" x14ac:dyDescent="0.2">
      <c r="B151" s="39" t="str">
        <f>IF([1]Operations!A45="","",[1]Operations!A45)</f>
        <v>Ridge Plant</v>
      </c>
      <c r="C151" s="39" t="str">
        <f>IF([1]Materials!B45="","",[1]Materials!B45)</f>
        <v>Glyphosate w/Surf</v>
      </c>
      <c r="D151" s="39"/>
    </row>
    <row r="152" spans="2:4" x14ac:dyDescent="0.2">
      <c r="B152" s="39" t="str">
        <f>IF([1]Operations!A46="","",[1]Operations!A46)</f>
        <v>Rod Beans</v>
      </c>
      <c r="C152" s="39" t="str">
        <f>IF([1]Materials!B46="","",[1]Materials!B46)</f>
        <v>Gramoxone Inteon</v>
      </c>
      <c r="D152" s="39"/>
    </row>
    <row r="153" spans="2:4" x14ac:dyDescent="0.2">
      <c r="B153" s="39" t="str">
        <f>IF([1]Operations!A47="","",[1]Operations!A47)</f>
        <v>Rod Weeder</v>
      </c>
      <c r="C153" s="39" t="str">
        <f>IF([1]Materials!B47="","",[1]Materials!B47)</f>
        <v>Landmaster BW</v>
      </c>
      <c r="D153" s="39"/>
    </row>
    <row r="154" spans="2:4" x14ac:dyDescent="0.2">
      <c r="B154" s="39" t="str">
        <f>IF([1]Operations!A48="","",[1]Operations!A48)</f>
        <v>Roll</v>
      </c>
      <c r="C154" s="39" t="str">
        <f>IF([1]Materials!B48="","",[1]Materials!B48)</f>
        <v>Lumax</v>
      </c>
      <c r="D154" s="39"/>
    </row>
    <row r="155" spans="2:4" x14ac:dyDescent="0.2">
      <c r="B155" s="39" t="str">
        <f>IF([1]Operations!A49="","",[1]Operations!A49)</f>
        <v>Row Crop Cultivation</v>
      </c>
      <c r="C155" s="39" t="str">
        <f>IF([1]Materials!B49="","",[1]Materials!B49)</f>
        <v>NIS</v>
      </c>
      <c r="D155" s="39"/>
    </row>
    <row r="156" spans="2:4" x14ac:dyDescent="0.2">
      <c r="B156" s="39" t="str">
        <f>IF([1]Operations!A50="","",[1]Operations!A50)</f>
        <v>Seeder/Packer</v>
      </c>
      <c r="C156" s="39" t="str">
        <f>IF([1]Materials!B50="","",[1]Materials!B50)</f>
        <v>Outlook</v>
      </c>
      <c r="D156" s="39"/>
    </row>
    <row r="157" spans="2:4" x14ac:dyDescent="0.2">
      <c r="B157" s="39" t="str">
        <f>IF([1]Operations!A51="","",[1]Operations!A51)</f>
        <v>Sm Sq Bale</v>
      </c>
      <c r="C157" s="39" t="str">
        <f>IF([1]Materials!B51="","",[1]Materials!B51)</f>
        <v>Peak</v>
      </c>
      <c r="D157" s="39"/>
    </row>
    <row r="158" spans="2:4" x14ac:dyDescent="0.2">
      <c r="B158" s="39" t="str">
        <f>IF([1]Operations!A52="","",[1]Operations!A52)</f>
        <v>Spray</v>
      </c>
      <c r="C158" s="39" t="str">
        <f>IF([1]Materials!B52="","",[1]Materials!B52)</f>
        <v>Prowl H2O</v>
      </c>
      <c r="D158" s="39"/>
    </row>
    <row r="159" spans="2:4" x14ac:dyDescent="0.2">
      <c r="B159" s="39" t="str">
        <f>IF([1]Operations!A53="","",[1]Operations!A53)</f>
        <v>Spray (on disc)</v>
      </c>
      <c r="C159" s="39" t="str">
        <f>IF([1]Materials!B53="","",[1]Materials!B53)</f>
        <v xml:space="preserve">Pursuit </v>
      </c>
      <c r="D159" s="39"/>
    </row>
    <row r="160" spans="2:4" x14ac:dyDescent="0.2">
      <c r="B160" s="39" t="str">
        <f>IF([1]Operations!A54="","",[1]Operations!A54)</f>
        <v>Spray liquid fertilizer</v>
      </c>
      <c r="C160" s="39" t="str">
        <f>IF([1]Materials!B54="","",[1]Materials!B54)</f>
        <v>Pursuit Plus</v>
      </c>
      <c r="D160" s="39"/>
    </row>
    <row r="161" spans="2:4" x14ac:dyDescent="0.2">
      <c r="B161" s="39" t="str">
        <f>IF([1]Operations!A55="","",[1]Operations!A55)</f>
        <v>Spread manure</v>
      </c>
      <c r="C161" s="39" t="str">
        <f>IF([1]Materials!B55="","",[1]Materials!B55)</f>
        <v>Raptor</v>
      </c>
      <c r="D161" s="39"/>
    </row>
    <row r="162" spans="2:4" x14ac:dyDescent="0.2">
      <c r="B162" s="39" t="str">
        <f>IF([1]Operations!A56="","",[1]Operations!A56)</f>
        <v>Spread, Fertilizer</v>
      </c>
      <c r="C162" s="39" t="str">
        <f>IF([1]Materials!B56="","",[1]Materials!B56)</f>
        <v>Select Max</v>
      </c>
      <c r="D162" s="39"/>
    </row>
    <row r="163" spans="2:4" x14ac:dyDescent="0.2">
      <c r="B163" s="39" t="str">
        <f>IF([1]Operations!A57="","",[1]Operations!A57)</f>
        <v>Stack Sm Sq</v>
      </c>
      <c r="C163" s="39" t="str">
        <f>IF([1]Materials!B57="","",[1]Materials!B57)</f>
        <v>Spartan 4F</v>
      </c>
      <c r="D163" s="39"/>
    </row>
    <row r="164" spans="2:4" x14ac:dyDescent="0.2">
      <c r="B164" s="39" t="str">
        <f>IF([1]Operations!A58="","",[1]Operations!A58)</f>
        <v>Subsoil</v>
      </c>
      <c r="C164" s="39" t="str">
        <f>IF([1]Materials!B58="","",[1]Materials!B58)</f>
        <v>Spirit</v>
      </c>
      <c r="D164" s="39"/>
    </row>
    <row r="165" spans="2:4" x14ac:dyDescent="0.2">
      <c r="B165" s="39" t="str">
        <f>IF([1]Operations!A59="","",[1]Operations!A59)</f>
        <v>Swath/Cond Hay</v>
      </c>
      <c r="C165" s="39" t="str">
        <f>IF([1]Materials!B59="","",[1]Materials!B59)</f>
        <v>Asana XL</v>
      </c>
      <c r="D165" s="39"/>
    </row>
    <row r="166" spans="2:4" x14ac:dyDescent="0.2">
      <c r="B166" s="39" t="str">
        <f>IF([1]Operations!A60="","",[1]Operations!A60)</f>
        <v>Till Plant Beets</v>
      </c>
      <c r="C166" s="39" t="str">
        <f>IF([1]Materials!B60="","",[1]Materials!B60)</f>
        <v>Brigade 2EC</v>
      </c>
      <c r="D166" s="39"/>
    </row>
    <row r="167" spans="2:4" x14ac:dyDescent="0.2">
      <c r="B167" s="39" t="str">
        <f>IF([1]Operations!A61="","",[1]Operations!A61)</f>
        <v>Top Beets</v>
      </c>
      <c r="C167" s="39" t="str">
        <f>IF([1]Materials!B61="","",[1]Materials!B61)</f>
        <v>Lorsban 15 G</v>
      </c>
      <c r="D167" s="39"/>
    </row>
    <row r="168" spans="2:4" x14ac:dyDescent="0.2">
      <c r="B168" s="39" t="str">
        <f>IF([1]Operations!A62="","",[1]Operations!A62)</f>
        <v>Truck</v>
      </c>
      <c r="C168" s="39" t="str">
        <f>IF([1]Materials!B62="","",[1]Materials!B62)</f>
        <v>Lorsban 4 E</v>
      </c>
      <c r="D168" s="39"/>
    </row>
    <row r="169" spans="2:4" x14ac:dyDescent="0.2">
      <c r="B169" s="39" t="str">
        <f>IF([1]Operations!A63="","",[1]Operations!A63)</f>
        <v>Turn Windrows</v>
      </c>
      <c r="C169" s="39" t="str">
        <f>IF([1]Materials!B63="","",[1]Materials!B63)</f>
        <v>Mustang Max EC</v>
      </c>
      <c r="D169" s="39"/>
    </row>
    <row r="170" spans="2:4" x14ac:dyDescent="0.2">
      <c r="B170" s="39" t="str">
        <f>IF([1]Operations!A64="","",[1]Operations!A64)</f>
        <v>Windrow Grain</v>
      </c>
      <c r="C170" s="39" t="str">
        <f>IF([1]Materials!B64="","",[1]Materials!B64)</f>
        <v>Regent 4 SC</v>
      </c>
      <c r="D170" s="39"/>
    </row>
    <row r="171" spans="2:4" x14ac:dyDescent="0.2">
      <c r="B171" s="39" t="str">
        <f>IF([1]Operations!A65="","",[1]Operations!A65)</f>
        <v/>
      </c>
      <c r="C171" s="39" t="str">
        <f>IF([1]Materials!B65="","",[1]Materials!B65)</f>
        <v>Warrior II/Zeon</v>
      </c>
      <c r="D171" s="39"/>
    </row>
    <row r="172" spans="2:4" x14ac:dyDescent="0.2">
      <c r="B172" s="39" t="str">
        <f>IF([1]Operations!A66="","",[1]Operations!A66)</f>
        <v/>
      </c>
      <c r="C172" s="39" t="str">
        <f>IF([1]Materials!B66="","",[1]Materials!B66)</f>
        <v>Elec Connect Fees</v>
      </c>
      <c r="D172" s="39"/>
    </row>
    <row r="173" spans="2:4" x14ac:dyDescent="0.2">
      <c r="B173" s="39" t="str">
        <f>IF([1]Operations!A67="","",[1]Operations!A67)</f>
        <v/>
      </c>
      <c r="C173" s="39" t="str">
        <f>IF([1]Materials!B67="","",[1]Materials!B67)</f>
        <v>Fence/water repairs</v>
      </c>
      <c r="D173" s="39"/>
    </row>
    <row r="174" spans="2:4" x14ac:dyDescent="0.2">
      <c r="B174" s="39" t="str">
        <f>IF([1]Operations!A68="","",[1]Operations!A68)</f>
        <v/>
      </c>
      <c r="C174" s="39" t="str">
        <f>IF([1]Materials!B68="","",[1]Materials!B68)</f>
        <v>Move Cattle</v>
      </c>
      <c r="D174" s="39"/>
    </row>
    <row r="175" spans="2:4" x14ac:dyDescent="0.2">
      <c r="B175" s="39" t="str">
        <f>IF([1]Operations!A69="","",[1]Operations!A69)</f>
        <v/>
      </c>
      <c r="C175" s="39" t="str">
        <f>IF([1]Materials!B69="","",[1]Materials!B69)</f>
        <v>Twine Lg Rd</v>
      </c>
      <c r="D175" s="39"/>
    </row>
    <row r="176" spans="2:4" x14ac:dyDescent="0.2">
      <c r="B176" s="39" t="str">
        <f>IF([1]Operations!A70="","",[1]Operations!A70)</f>
        <v/>
      </c>
      <c r="C176" s="39" t="str">
        <f>IF([1]Materials!B70="","",[1]Materials!B70)</f>
        <v>Twine Lg Sq</v>
      </c>
      <c r="D176" s="39"/>
    </row>
    <row r="177" spans="2:4" x14ac:dyDescent="0.2">
      <c r="B177" s="39" t="str">
        <f>IF([1]Operations!A71="","",[1]Operations!A71)</f>
        <v/>
      </c>
      <c r="C177" s="39" t="str">
        <f>IF([1]Materials!B71="","",[1]Materials!B71)</f>
        <v>Twine Sm Sq</v>
      </c>
      <c r="D177" s="39"/>
    </row>
    <row r="178" spans="2:4" x14ac:dyDescent="0.2">
      <c r="B178" s="39" t="str">
        <f>IF([1]Operations!A72="","",[1]Operations!A72)</f>
        <v/>
      </c>
      <c r="C178" s="39" t="str">
        <f>IF([1]Materials!B72="","",[1]Materials!B72)</f>
        <v>Water Charge</v>
      </c>
      <c r="D178" s="39"/>
    </row>
    <row r="179" spans="2:4" x14ac:dyDescent="0.2">
      <c r="B179" s="39" t="str">
        <f>IF([1]Operations!A73="","",[1]Operations!A73)</f>
        <v/>
      </c>
      <c r="C179" s="39" t="str">
        <f>IF([1]Materials!B73="","",[1]Materials!B73)</f>
        <v>Grass Drill</v>
      </c>
      <c r="D179" s="39"/>
    </row>
    <row r="180" spans="2:4" x14ac:dyDescent="0.2">
      <c r="B180" s="39" t="str">
        <f>IF([1]Operations!A74="","",[1]Operations!A74)</f>
        <v/>
      </c>
      <c r="C180" s="39" t="str">
        <f>IF([1]Materials!B74="","",[1]Materials!B74)</f>
        <v>Seeder-Packer</v>
      </c>
      <c r="D180" s="39"/>
    </row>
    <row r="181" spans="2:4" x14ac:dyDescent="0.2">
      <c r="B181" s="39" t="str">
        <f>IF([1]Operations!A75="","",[1]Operations!A75)</f>
        <v/>
      </c>
      <c r="C181" s="39" t="str">
        <f>IF([1]Materials!B75="","",[1]Materials!B75)</f>
        <v>Scouting Drybeans</v>
      </c>
      <c r="D181" s="39"/>
    </row>
    <row r="182" spans="2:4" x14ac:dyDescent="0.2">
      <c r="B182" s="39" t="str">
        <f>IF([1]Operations!A76="","",[1]Operations!A76)</f>
        <v/>
      </c>
      <c r="C182" s="39" t="str">
        <f>IF([1]Materials!B76="","",[1]Materials!B76)</f>
        <v>Scouting Grain Sorghum</v>
      </c>
      <c r="D182" s="39"/>
    </row>
    <row r="183" spans="2:4" x14ac:dyDescent="0.2">
      <c r="B183" s="39" t="str">
        <f>IF([1]Operations!A77="","",[1]Operations!A77)</f>
        <v/>
      </c>
      <c r="C183" s="39" t="str">
        <f>IF([1]Materials!B77="","",[1]Materials!B77)</f>
        <v>Scouting Irrigated Corn</v>
      </c>
      <c r="D183" s="39"/>
    </row>
    <row r="184" spans="2:4" x14ac:dyDescent="0.2">
      <c r="B184" s="39" t="str">
        <f>IF([1]Operations!A78="","",[1]Operations!A78)</f>
        <v/>
      </c>
      <c r="C184" s="39" t="str">
        <f>IF([1]Materials!B78="","",[1]Materials!B78)</f>
        <v>Scouting Irrigated SB</v>
      </c>
      <c r="D184" s="39"/>
    </row>
    <row r="185" spans="2:4" x14ac:dyDescent="0.2">
      <c r="B185" s="39" t="str">
        <f>IF([1]Operations!A79="","",[1]Operations!A79)</f>
        <v/>
      </c>
      <c r="C185" s="39" t="str">
        <f>IF([1]Materials!B79="","",[1]Materials!B79)</f>
        <v>Scouting Dryland Corn</v>
      </c>
      <c r="D185" s="39"/>
    </row>
    <row r="186" spans="2:4" x14ac:dyDescent="0.2">
      <c r="B186" s="39" t="str">
        <f>IF([1]Operations!A80="","",[1]Operations!A80)</f>
        <v/>
      </c>
      <c r="C186" s="39" t="str">
        <f>IF([1]Materials!B80="","",[1]Materials!B80)</f>
        <v>Scouting Dryland Soybeans</v>
      </c>
      <c r="D186" s="39"/>
    </row>
    <row r="187" spans="2:4" x14ac:dyDescent="0.2">
      <c r="B187" s="39" t="str">
        <f>IF([1]Operations!A81="","",[1]Operations!A81)</f>
        <v/>
      </c>
      <c r="C187" s="39" t="str">
        <f>IF([1]Materials!B81="","",[1]Materials!B81)</f>
        <v>Scouting Sugar Beets</v>
      </c>
      <c r="D187" s="39"/>
    </row>
    <row r="188" spans="2:4" x14ac:dyDescent="0.2">
      <c r="B188" s="39" t="str">
        <f>IF([1]Operations!A82="","",[1]Operations!A82)</f>
        <v/>
      </c>
      <c r="C188" s="39" t="str">
        <f>IF([1]Materials!B82="","",[1]Materials!B82)</f>
        <v>Scouting Wheat</v>
      </c>
      <c r="D188" s="39"/>
    </row>
    <row r="189" spans="2:4" x14ac:dyDescent="0.2">
      <c r="B189" s="39" t="str">
        <f>IF([1]Operations!A83="","",[1]Operations!A83)</f>
        <v/>
      </c>
      <c r="C189" s="39" t="str">
        <f>IF([1]Materials!B83="","",[1]Materials!B83)</f>
        <v>Alfalfa w/Inoculant</v>
      </c>
      <c r="D189" s="39"/>
    </row>
    <row r="190" spans="2:4" x14ac:dyDescent="0.2">
      <c r="B190" s="39" t="str">
        <f>IF([1]Operations!A84="","",[1]Operations!A84)</f>
        <v/>
      </c>
      <c r="C190" s="39" t="str">
        <f>IF([1]Materials!B84="","",[1]Materials!B84)</f>
        <v>Corn</v>
      </c>
      <c r="D190" s="39"/>
    </row>
    <row r="191" spans="2:4" x14ac:dyDescent="0.2">
      <c r="B191" s="39" t="str">
        <f>IF([1]Operations!A85="","",[1]Operations!A85)</f>
        <v/>
      </c>
      <c r="C191" s="39" t="str">
        <f>IF([1]Materials!B85="","",[1]Materials!B85)</f>
        <v>Corn Bt ECB</v>
      </c>
      <c r="D191" s="39"/>
    </row>
    <row r="192" spans="2:4" x14ac:dyDescent="0.2">
      <c r="B192" s="39" t="str">
        <f>IF([1]Operations!A86="","",[1]Operations!A86)</f>
        <v/>
      </c>
      <c r="C192" s="39" t="str">
        <f>IF([1]Materials!B86="","",[1]Materials!B86)</f>
        <v>Corn Bt ECB&amp;RW</v>
      </c>
      <c r="D192" s="39"/>
    </row>
    <row r="193" spans="2:4" x14ac:dyDescent="0.2">
      <c r="B193" s="39" t="str">
        <f>IF([1]Operations!A87="","",[1]Operations!A87)</f>
        <v/>
      </c>
      <c r="C193" s="39" t="str">
        <f>IF([1]Materials!B87="","",[1]Materials!B87)</f>
        <v>Corn SmartStax</v>
      </c>
      <c r="D193" s="39"/>
    </row>
    <row r="194" spans="2:4" x14ac:dyDescent="0.2">
      <c r="B194" s="39" t="str">
        <f>IF([1]Operations!A88="","",[1]Operations!A88)</f>
        <v/>
      </c>
      <c r="C194" s="39" t="str">
        <f>IF([1]Materials!B88="","",[1]Materials!B88)</f>
        <v>Edible Beans</v>
      </c>
      <c r="D194" s="39"/>
    </row>
    <row r="195" spans="2:4" x14ac:dyDescent="0.2">
      <c r="B195" s="39" t="str">
        <f>IF([1]Operations!A89="","",[1]Operations!A89)</f>
        <v/>
      </c>
      <c r="C195" s="39" t="str">
        <f>IF([1]Materials!B89="","",[1]Materials!B89)</f>
        <v>Grass Seed</v>
      </c>
      <c r="D195" s="39"/>
    </row>
    <row r="196" spans="2:4" x14ac:dyDescent="0.2">
      <c r="B196" s="39" t="str">
        <f>IF([1]Operations!A90="","",[1]Operations!A90)</f>
        <v/>
      </c>
      <c r="C196" s="39" t="str">
        <f>IF([1]Materials!B90="","",[1]Materials!B90)</f>
        <v>Millet</v>
      </c>
      <c r="D196" s="39"/>
    </row>
    <row r="197" spans="2:4" x14ac:dyDescent="0.2">
      <c r="B197" s="39" t="str">
        <f>IF([1]Operations!A91="","",[1]Operations!A91)</f>
        <v/>
      </c>
      <c r="C197" s="39" t="str">
        <f>IF([1]Materials!B91="","",[1]Materials!B91)</f>
        <v>Oats</v>
      </c>
      <c r="D197" s="39"/>
    </row>
    <row r="198" spans="2:4" x14ac:dyDescent="0.2">
      <c r="B198" s="39" t="str">
        <f>IF([1]Operations!A92="","",[1]Operations!A92)</f>
        <v/>
      </c>
      <c r="C198" s="39" t="str">
        <f>IF([1]Materials!B92="","",[1]Materials!B92)</f>
        <v>RR Soybeans</v>
      </c>
      <c r="D198" s="39"/>
    </row>
    <row r="199" spans="2:4" x14ac:dyDescent="0.2">
      <c r="B199" s="39" t="str">
        <f>IF([1]Operations!A93="","",[1]Operations!A93)</f>
        <v/>
      </c>
      <c r="C199" s="39" t="str">
        <f>IF([1]Materials!B93="","",[1]Materials!B93)</f>
        <v>Sorghum Safened/Insect</v>
      </c>
      <c r="D199" s="39"/>
    </row>
    <row r="200" spans="2:4" x14ac:dyDescent="0.2">
      <c r="B200" s="39" t="str">
        <f>IF([1]Operations!A94="","",[1]Operations!A94)</f>
        <v/>
      </c>
      <c r="C200" s="39" t="str">
        <f>IF([1]Materials!B94="","",[1]Materials!B94)</f>
        <v>Sorghum Sudan</v>
      </c>
      <c r="D200" s="39"/>
    </row>
    <row r="201" spans="2:4" x14ac:dyDescent="0.2">
      <c r="B201" s="39" t="str">
        <f>IF([1]Operations!A95="","",[1]Operations!A95)</f>
        <v/>
      </c>
      <c r="C201" s="39" t="str">
        <f>IF([1]Materials!B95="","",[1]Materials!B95)</f>
        <v>Sugar Beets RR Poncho</v>
      </c>
      <c r="D201" s="39"/>
    </row>
    <row r="202" spans="2:4" x14ac:dyDescent="0.2">
      <c r="B202" s="39" t="str">
        <f>IF([1]Operations!A96="","",[1]Operations!A96)</f>
        <v/>
      </c>
      <c r="C202" s="39" t="str">
        <f>IF([1]Materials!B96="","",[1]Materials!B96)</f>
        <v>Sunflower</v>
      </c>
      <c r="D202" s="39"/>
    </row>
    <row r="203" spans="2:4" x14ac:dyDescent="0.2">
      <c r="B203" s="39" t="str">
        <f>IF([1]Operations!A97="","",[1]Operations!A97)</f>
        <v/>
      </c>
      <c r="C203" s="39" t="str">
        <f>IF([1]Materials!B97="","",[1]Materials!B97)</f>
        <v>Wheat</v>
      </c>
      <c r="D203" s="39"/>
    </row>
    <row r="204" spans="2:4" x14ac:dyDescent="0.2">
      <c r="B204" s="39" t="str">
        <f>IF([1]Operations!A98="","",[1]Operations!A98)</f>
        <v/>
      </c>
      <c r="C204" s="39" t="str">
        <f>IF([1]Materials!B98="","",[1]Materials!B98)</f>
        <v>Headline</v>
      </c>
      <c r="D204" s="39"/>
    </row>
    <row r="205" spans="2:4" x14ac:dyDescent="0.2">
      <c r="B205" s="39" t="str">
        <f>IF([1]Operations!A99="","",[1]Operations!A99)</f>
        <v/>
      </c>
      <c r="C205" s="39" t="str">
        <f>IF([1]Materials!B99="","",[1]Materials!B99)</f>
        <v/>
      </c>
      <c r="D205" s="39"/>
    </row>
    <row r="206" spans="2:4" x14ac:dyDescent="0.2">
      <c r="B206" s="39" t="str">
        <f>IF([1]Operations!A100="","",[1]Operations!A100)</f>
        <v/>
      </c>
      <c r="C206" s="39" t="str">
        <f>IF([1]Materials!B100="","",[1]Materials!B100)</f>
        <v/>
      </c>
      <c r="D206" s="39"/>
    </row>
    <row r="207" spans="2:4" x14ac:dyDescent="0.2">
      <c r="B207" s="39"/>
      <c r="C207" s="39" t="str">
        <f>IF([1]Materials!B101="","",[1]Materials!B101)</f>
        <v/>
      </c>
      <c r="D207" s="39"/>
    </row>
    <row r="208" spans="2:4" x14ac:dyDescent="0.2">
      <c r="C208" s="39" t="str">
        <f>IF([1]Materials!B102="","",[1]Materials!B102)</f>
        <v/>
      </c>
      <c r="D208" s="39"/>
    </row>
    <row r="209" spans="3:4" x14ac:dyDescent="0.2">
      <c r="C209" s="39" t="str">
        <f>IF([1]Materials!B103="","",[1]Materials!B103)</f>
        <v/>
      </c>
      <c r="D209" s="39"/>
    </row>
    <row r="210" spans="3:4" x14ac:dyDescent="0.2">
      <c r="C210" s="39" t="str">
        <f>IF([1]Materials!B104="","",[1]Materials!B104)</f>
        <v/>
      </c>
      <c r="D210" s="39"/>
    </row>
    <row r="211" spans="3:4" x14ac:dyDescent="0.2">
      <c r="C211" s="39" t="str">
        <f>IF([1]Materials!B105="","",[1]Materials!B105)</f>
        <v/>
      </c>
      <c r="D211" s="39"/>
    </row>
    <row r="212" spans="3:4" x14ac:dyDescent="0.2">
      <c r="C212" s="39" t="str">
        <f>IF([1]Materials!B106="","",[1]Materials!B106)</f>
        <v/>
      </c>
      <c r="D212" s="39"/>
    </row>
    <row r="213" spans="3:4" x14ac:dyDescent="0.2">
      <c r="C213" s="39" t="str">
        <f>IF([1]Materials!B107="","",[1]Materials!B107)</f>
        <v/>
      </c>
      <c r="D213" s="39"/>
    </row>
    <row r="214" spans="3:4" x14ac:dyDescent="0.2">
      <c r="C214" s="39" t="str">
        <f>IF([1]Materials!B108="","",[1]Materials!B108)</f>
        <v/>
      </c>
      <c r="D214" s="39"/>
    </row>
    <row r="215" spans="3:4" x14ac:dyDescent="0.2">
      <c r="C215" s="39" t="str">
        <f>IF([1]Materials!B109="","",[1]Materials!B109)</f>
        <v/>
      </c>
      <c r="D215" s="39"/>
    </row>
    <row r="216" spans="3:4" x14ac:dyDescent="0.2">
      <c r="C216" s="39" t="str">
        <f>IF([1]Materials!B110="","",[1]Materials!B110)</f>
        <v/>
      </c>
      <c r="D216" s="39"/>
    </row>
    <row r="217" spans="3:4" x14ac:dyDescent="0.2">
      <c r="C217" s="39" t="str">
        <f>IF([1]Materials!B111="","",[1]Materials!B111)</f>
        <v/>
      </c>
      <c r="D217" s="39"/>
    </row>
    <row r="218" spans="3:4" x14ac:dyDescent="0.2">
      <c r="C218" s="39" t="str">
        <f>IF([1]Materials!B112="","",[1]Materials!B112)</f>
        <v/>
      </c>
      <c r="D218" s="39"/>
    </row>
    <row r="219" spans="3:4" x14ac:dyDescent="0.2">
      <c r="C219" s="39" t="str">
        <f>IF([1]Materials!B113="","",[1]Materials!B113)</f>
        <v/>
      </c>
      <c r="D219" s="39"/>
    </row>
    <row r="220" spans="3:4" x14ac:dyDescent="0.2">
      <c r="C220" s="39" t="str">
        <f>IF([1]Materials!B114="","",[1]Materials!B114)</f>
        <v/>
      </c>
      <c r="D220" s="39"/>
    </row>
    <row r="221" spans="3:4" x14ac:dyDescent="0.2">
      <c r="C221" s="39" t="str">
        <f>IF([1]Materials!B115="","",[1]Materials!B115)</f>
        <v/>
      </c>
      <c r="D221" s="39"/>
    </row>
    <row r="222" spans="3:4" x14ac:dyDescent="0.2">
      <c r="C222" s="39" t="str">
        <f>IF([1]Materials!B116="","",[1]Materials!B116)</f>
        <v/>
      </c>
      <c r="D222" s="39"/>
    </row>
    <row r="223" spans="3:4" x14ac:dyDescent="0.2">
      <c r="C223" s="39" t="str">
        <f>IF([1]Materials!B117="","",[1]Materials!B117)</f>
        <v/>
      </c>
      <c r="D223" s="39"/>
    </row>
    <row r="224" spans="3:4" x14ac:dyDescent="0.2">
      <c r="C224" s="39" t="str">
        <f>IF([1]Materials!B119="","",[1]Materials!B119)</f>
        <v/>
      </c>
      <c r="D224" s="39"/>
    </row>
    <row r="225" spans="3:4" x14ac:dyDescent="0.2">
      <c r="C225" s="39" t="str">
        <f>IF([1]Materials!B120="","",[1]Materials!B120)</f>
        <v/>
      </c>
      <c r="D225" s="39"/>
    </row>
    <row r="226" spans="3:4" x14ac:dyDescent="0.2">
      <c r="C226" s="39" t="str">
        <f>IF([1]Materials!B121="","",[1]Materials!B121)</f>
        <v/>
      </c>
      <c r="D226" s="39"/>
    </row>
  </sheetData>
  <mergeCells count="43">
    <mergeCell ref="F64:G64"/>
    <mergeCell ref="C68:E68"/>
    <mergeCell ref="G68:H68"/>
    <mergeCell ref="G69:H69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F33:F34"/>
    <mergeCell ref="G33:G34"/>
    <mergeCell ref="H33:I33"/>
    <mergeCell ref="J33:J34"/>
    <mergeCell ref="L33:L34"/>
    <mergeCell ref="C35:E35"/>
    <mergeCell ref="A5:L5"/>
    <mergeCell ref="B8:B9"/>
    <mergeCell ref="C8:C9"/>
    <mergeCell ref="E8:E9"/>
    <mergeCell ref="F8:F9"/>
    <mergeCell ref="G8:H8"/>
    <mergeCell ref="I8:J8"/>
    <mergeCell ref="K8:K9"/>
    <mergeCell ref="L8:L9"/>
  </mergeCells>
  <dataValidations count="5">
    <dataValidation type="list" allowBlank="1" showInputMessage="1" showErrorMessage="1" sqref="B10:B29">
      <formula1>$B$108:$B$206</formula1>
    </dataValidation>
    <dataValidation type="list" allowBlank="1" showInputMessage="1" showErrorMessage="1" sqref="D10:D30">
      <formula1>$O$2:$O$4</formula1>
    </dataValidation>
    <dataValidation type="list" allowBlank="1" showInputMessage="1" showErrorMessage="1" sqref="B35:B60">
      <formula1>$C$108:$C$226</formula1>
    </dataValidation>
    <dataValidation type="list" allowBlank="1" showInputMessage="1" showErrorMessage="1" sqref="B30">
      <formula1>$B$108:$B$205</formula1>
    </dataValidation>
    <dataValidation type="list" allowBlank="1" showInputMessage="1" showErrorMessage="1" sqref="C68:E68">
      <formula1>$F$108:$F$155</formula1>
    </dataValidation>
  </dataValidation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44-Sunflower</vt:lpstr>
      <vt:lpstr>45-Sunflower</vt:lpstr>
      <vt:lpstr>'44-Sunflower'!Print_Area</vt:lpstr>
      <vt:lpstr>'45-Sunflower'!Print_Area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Jasa</dc:creator>
  <cp:lastModifiedBy>Lisa Jasa</cp:lastModifiedBy>
  <dcterms:created xsi:type="dcterms:W3CDTF">2012-01-13T21:14:41Z</dcterms:created>
  <dcterms:modified xsi:type="dcterms:W3CDTF">2012-01-13T21:14:54Z</dcterms:modified>
</cp:coreProperties>
</file>